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27825" windowHeight="1521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B47" i="1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CO7"/>
  <c r="CN7"/>
  <c r="CM7"/>
  <c r="CL7"/>
  <c r="CK7"/>
  <c r="CJ7"/>
  <c r="CI7"/>
  <c r="CH7"/>
  <c r="CG7"/>
  <c r="CF7"/>
  <c r="CE7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7"/>
</calcChain>
</file>

<file path=xl/sharedStrings.xml><?xml version="1.0" encoding="utf-8"?>
<sst xmlns="http://schemas.openxmlformats.org/spreadsheetml/2006/main" count="46" uniqueCount="38">
  <si>
    <t>Отчет № 9. 28.10.2022 15:55:28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</si>
  <si>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</si>
  <si>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Думы Кимрского муниципального округа Тверской области первого созыва</t>
  </si>
  <si>
    <t>территориальная избирательная комиссия города Кимры</t>
  </si>
  <si>
    <t>По состоянию на 17.10.2022</t>
  </si>
  <si>
    <t>В руб.</t>
  </si>
  <si>
    <t>1</t>
  </si>
  <si>
    <t/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</si>
  <si>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</si>
  <si>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</si>
  <si>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</si>
  <si>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</si>
  <si>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</si>
  <si>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</si>
  <si>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</si>
  <si>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</si>
  <si>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</si>
  <si>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</si>
  <si>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</si>
  <si>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</si>
  <si>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</si>
  <si>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</si>
  <si>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</si>
  <si>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</si>
  <si>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</si>
  <si>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</si>
  <si>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</si>
  <si>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</si>
  <si>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</si>
  <si>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</si>
  <si>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</si>
  <si>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</si>
  <si>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</si>
  <si>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</si>
  <si>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</si>
  <si>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</si>
  <si>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</si>
  <si>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4.1</t>
  </si>
</sst>
</file>

<file path=xl/styles.xml><?xml version="1.0" encoding="utf-8"?>
<styleSheet xmlns="http://schemas.openxmlformats.org/spreadsheetml/2006/main">
  <fonts count="6">
    <font>
      <sz val="12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5" fillId="3" borderId="1" xfId="0" applyNumberFormat="1" applyFont="1" applyFill="1" applyBorder="1" applyAlignment="1">
      <alignment horizontal="center" vertical="center" textRotation="90" wrapText="1"/>
    </xf>
    <xf numFmtId="0" fontId="4" fillId="3" borderId="1" xfId="0" applyNumberFormat="1" applyFont="1" applyFill="1" applyBorder="1" applyAlignment="1">
      <alignment horizontal="center" vertical="center" textRotation="90" wrapText="1"/>
    </xf>
    <xf numFmtId="0" fontId="0" fillId="0" borderId="0" xfId="0" quotePrefix="1" applyAlignment="1"/>
    <xf numFmtId="0" fontId="5" fillId="3" borderId="1" xfId="0" quotePrefix="1" applyNumberFormat="1" applyFont="1" applyFill="1" applyBorder="1" applyAlignment="1">
      <alignment horizontal="center" vertical="center" wrapText="1"/>
    </xf>
    <xf numFmtId="0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48"/>
  <sheetViews>
    <sheetView tabSelected="1" workbookViewId="0"/>
  </sheetViews>
  <sheetFormatPr defaultRowHeight="15.75"/>
  <cols>
    <col min="1" max="1" width="7.25" customWidth="1"/>
    <col min="2" max="2" width="12" customWidth="1"/>
    <col min="3" max="3" width="4.125" customWidth="1"/>
    <col min="4" max="93" width="12" customWidth="1"/>
    <col min="94" max="94" width="9" customWidth="1"/>
  </cols>
  <sheetData>
    <row r="1" spans="1:94" ht="15.75" customHeight="1">
      <c r="CO1" s="1" t="s">
        <v>0</v>
      </c>
    </row>
    <row r="2" spans="1:94" ht="121.1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</row>
    <row r="3" spans="1:94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</row>
    <row r="4" spans="1:94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</row>
    <row r="5" spans="1:94">
      <c r="CO5" s="4" t="s">
        <v>4</v>
      </c>
    </row>
    <row r="6" spans="1:94">
      <c r="CO6" s="4" t="s">
        <v>5</v>
      </c>
    </row>
    <row r="7" spans="1:94" ht="136.5" customHeight="1">
      <c r="A7" s="5" t="str">
        <f>"№ строки"</f>
        <v>№ строки</v>
      </c>
      <c r="B7" s="6" t="str">
        <f>"Строка финансового отчета"</f>
        <v>Строка финансового отчета</v>
      </c>
      <c r="C7" s="8" t="str">
        <f>"Шифр строки"</f>
        <v>Шифр строки</v>
      </c>
      <c r="D7" s="8" t="str">
        <f>"Итого по всем избирательным объединениям, кандидатам"</f>
        <v>Итого по всем избирательным объединениям, кандидатам</v>
      </c>
      <c r="E7" s="9" t="str">
        <f>"Королева Светлана Юрьевна"</f>
        <v>Королева Светлана Юрьевна</v>
      </c>
      <c r="F7" s="9" t="str">
        <f>"Макридин Алексей Геннадьевич"</f>
        <v>Макридин Алексей Геннадьевич</v>
      </c>
      <c r="G7" s="9" t="str">
        <f>"Смирнов Алексей Евгеньевич"</f>
        <v>Смирнов Алексей Евгеньевич</v>
      </c>
      <c r="H7" s="9" t="str">
        <f>"Торопова Галина Петровна"</f>
        <v>Торопова Галина Петровна</v>
      </c>
      <c r="I7" s="9" t="str">
        <f>"Щерба Олег Викторович"</f>
        <v>Щерба Олег Викторович</v>
      </c>
      <c r="J7" s="9" t="str">
        <f>"Избирательный округ (Округ №1 (№ 1)), всего"</f>
        <v>Избирательный округ (Округ №1 (№ 1)), всего</v>
      </c>
      <c r="K7" s="9" t="str">
        <f>"Буянов Андрей Юрьевич"</f>
        <v>Буянов Андрей Юрьевич</v>
      </c>
      <c r="L7" s="9" t="str">
        <f>"Габдулина Тамара Анатольевна"</f>
        <v>Габдулина Тамара Анатольевна</v>
      </c>
      <c r="M7" s="9" t="str">
        <f>"Голубева Вера Владимировна"</f>
        <v>Голубева Вера Владимировна</v>
      </c>
      <c r="N7" s="9" t="str">
        <f>"Кондаков Дмитрий Юрьевич"</f>
        <v>Кондаков Дмитрий Юрьевич</v>
      </c>
      <c r="O7" s="9" t="str">
        <f>"Избирательный округ (Округ №2 (№ 2)), всего"</f>
        <v>Избирательный округ (Округ №2 (№ 2)), всего</v>
      </c>
      <c r="P7" s="9" t="str">
        <f>"Игнатьева Ольга Евгеньевна"</f>
        <v>Игнатьева Ольга Евгеньевна</v>
      </c>
      <c r="Q7" s="9" t="str">
        <f>"Смирнов Максим Юрьевич"</f>
        <v>Смирнов Максим Юрьевич</v>
      </c>
      <c r="R7" s="9" t="str">
        <f>"Тверянкина Ирина Николаевна"</f>
        <v>Тверянкина Ирина Николаевна</v>
      </c>
      <c r="S7" s="9" t="str">
        <f>"Избирательный округ (Округ №3 (№ 3)), всего"</f>
        <v>Избирательный округ (Округ №3 (№ 3)), всего</v>
      </c>
      <c r="T7" s="9" t="str">
        <f>"Комкова Мария Михайловна"</f>
        <v>Комкова Мария Михайловна</v>
      </c>
      <c r="U7" s="9" t="str">
        <f>"Мировов Андрей Валерьевич"</f>
        <v>Мировов Андрей Валерьевич</v>
      </c>
      <c r="V7" s="9" t="str">
        <f>"Романова Виктория Константиновна"</f>
        <v>Романова Виктория Константиновна</v>
      </c>
      <c r="W7" s="9" t="str">
        <f>"Избирательный округ (Округ №4 (№ 4)), всего"</f>
        <v>Избирательный округ (Округ №4 (№ 4)), всего</v>
      </c>
      <c r="X7" s="9" t="str">
        <f>"Берёзина Ирина Владимировна"</f>
        <v>Берёзина Ирина Владимировна</v>
      </c>
      <c r="Y7" s="9" t="str">
        <f>"Вахтангов Александр Викторович"</f>
        <v>Вахтангов Александр Викторович</v>
      </c>
      <c r="Z7" s="9" t="str">
        <f>"Избирательный округ (Округ №5 (№ 5)), всего"</f>
        <v>Избирательный округ (Округ №5 (№ 5)), всего</v>
      </c>
      <c r="AA7" s="9" t="str">
        <f>"Кесслер Сергей Эдуардович"</f>
        <v>Кесслер Сергей Эдуардович</v>
      </c>
      <c r="AB7" s="9" t="str">
        <f>"Лейкин Евгений Викторович"</f>
        <v>Лейкин Евгений Викторович</v>
      </c>
      <c r="AC7" s="9" t="str">
        <f>"Избирательный округ (Округ №6 (№ 6)), всего"</f>
        <v>Избирательный округ (Округ №6 (№ 6)), всего</v>
      </c>
      <c r="AD7" s="9" t="str">
        <f>"Гомулин Олег Владимирович"</f>
        <v>Гомулин Олег Владимирович</v>
      </c>
      <c r="AE7" s="9" t="str">
        <f>"Колобякина Елена Сергеевна"</f>
        <v>Колобякина Елена Сергеевна</v>
      </c>
      <c r="AF7" s="9" t="str">
        <f>"Синюшкин Максим Валерьевич"</f>
        <v>Синюшкин Максим Валерьевич</v>
      </c>
      <c r="AG7" s="9" t="str">
        <f>"Избирательный округ (Округ №7 (№ 7)), всего"</f>
        <v>Избирательный округ (Округ №7 (№ 7)), всего</v>
      </c>
      <c r="AH7" s="9" t="str">
        <f>"Морозов Артемий Николаевич"</f>
        <v>Морозов Артемий Николаевич</v>
      </c>
      <c r="AI7" s="9" t="str">
        <f>"Осетров Дмитрий Валерьевич"</f>
        <v>Осетров Дмитрий Валерьевич</v>
      </c>
      <c r="AJ7" s="9" t="str">
        <f>"Савельев Дмитрий Сергеевич"</f>
        <v>Савельев Дмитрий Сергеевич</v>
      </c>
      <c r="AK7" s="9" t="str">
        <f>"Избирательный округ (Округ №8 (№ 8)), всего"</f>
        <v>Избирательный округ (Округ №8 (№ 8)), всего</v>
      </c>
      <c r="AL7" s="9" t="str">
        <f>"Ельников Алексей Михайлович"</f>
        <v>Ельников Алексей Михайлович</v>
      </c>
      <c r="AM7" s="9" t="str">
        <f>"Речкалова Светлана Александровна"</f>
        <v>Речкалова Светлана Александровна</v>
      </c>
      <c r="AN7" s="9" t="str">
        <f>"Розанов Евгений Алексеевич"</f>
        <v>Розанов Евгений Алексеевич</v>
      </c>
      <c r="AO7" s="9" t="str">
        <f>"Филиппов Сергей Героидович"</f>
        <v>Филиппов Сергей Героидович</v>
      </c>
      <c r="AP7" s="9" t="str">
        <f>"Избирательный округ (Округ №9 (№ 9)), всего"</f>
        <v>Избирательный округ (Округ №9 (№ 9)), всего</v>
      </c>
      <c r="AQ7" s="9" t="str">
        <f>"Алексеева Алла Алексеевна"</f>
        <v>Алексеева Алла Алексеевна</v>
      </c>
      <c r="AR7" s="9" t="str">
        <f>"Кондаков Роман Александрович"</f>
        <v>Кондаков Роман Александрович</v>
      </c>
      <c r="AS7" s="9" t="str">
        <f>"Рожков Александр Юрьевич"</f>
        <v>Рожков Александр Юрьевич</v>
      </c>
      <c r="AT7" s="9" t="str">
        <f>"Избирательный округ (Округ №10 (№ 10)), всего"</f>
        <v>Избирательный округ (Округ №10 (№ 10)), всего</v>
      </c>
      <c r="AU7" s="9" t="str">
        <f>"Абакумова Наталья Валентиновна"</f>
        <v>Абакумова Наталья Валентиновна</v>
      </c>
      <c r="AV7" s="9" t="str">
        <f>"Бугоркова Светлана Владимировна"</f>
        <v>Бугоркова Светлана Владимировна</v>
      </c>
      <c r="AW7" s="9" t="str">
        <f>"Избирательный округ (Округ №11 (№ 11)), всего"</f>
        <v>Избирательный округ (Округ №11 (№ 11)), всего</v>
      </c>
      <c r="AX7" s="9" t="str">
        <f>"Комков Сергей Анатольевич"</f>
        <v>Комков Сергей Анатольевич</v>
      </c>
      <c r="AY7" s="9" t="str">
        <f>"Кривчиков Дмитрий Иванович"</f>
        <v>Кривчиков Дмитрий Иванович</v>
      </c>
      <c r="AZ7" s="9" t="str">
        <f>"Старостина Лариса Анатольевна"</f>
        <v>Старостина Лариса Анатольевна</v>
      </c>
      <c r="BA7" s="9" t="str">
        <f>"Чекалкина Ольга Николаевна"</f>
        <v>Чекалкина Ольга Николаевна</v>
      </c>
      <c r="BB7" s="9" t="str">
        <f>"Избирательный округ (Округ №12 (№ 12)), всего"</f>
        <v>Избирательный округ (Округ №12 (№ 12)), всего</v>
      </c>
      <c r="BC7" s="9" t="str">
        <f>"Карпенко Артём Олегович"</f>
        <v>Карпенко Артём Олегович</v>
      </c>
      <c r="BD7" s="9" t="str">
        <f>"Кондаков Дмитрий Александрович"</f>
        <v>Кондаков Дмитрий Александрович</v>
      </c>
      <c r="BE7" s="9" t="str">
        <f>"Токарев Сергей Александрович"</f>
        <v>Токарев Сергей Александрович</v>
      </c>
      <c r="BF7" s="9" t="str">
        <f>"Избирательный округ (Округ №13 (№ 13)), всего"</f>
        <v>Избирательный округ (Округ №13 (№ 13)), всего</v>
      </c>
      <c r="BG7" s="9" t="str">
        <f>"Баринов Алексей Николаевич"</f>
        <v>Баринов Алексей Николаевич</v>
      </c>
      <c r="BH7" s="9" t="str">
        <f>"Бычкова Светлана Михайловна"</f>
        <v>Бычкова Светлана Михайловна</v>
      </c>
      <c r="BI7" s="9" t="str">
        <f>"Избирательный округ (Округ №14 (№ 14)), всего"</f>
        <v>Избирательный округ (Округ №14 (№ 14)), всего</v>
      </c>
      <c r="BJ7" s="9" t="str">
        <f>"Коптелова Анна Юрьевна"</f>
        <v>Коптелова Анна Юрьевна</v>
      </c>
      <c r="BK7" s="9" t="str">
        <f>"Морозов Александр Семенович"</f>
        <v>Морозов Александр Семенович</v>
      </c>
      <c r="BL7" s="9" t="str">
        <f>"Избирательный округ (Округ №15 (№ 15)), всего"</f>
        <v>Избирательный округ (Округ №15 (№ 15)), всего</v>
      </c>
      <c r="BM7" s="9" t="str">
        <f>"Кондакова Виктория Владимировна"</f>
        <v>Кондакова Виктория Владимировна</v>
      </c>
      <c r="BN7" s="9" t="str">
        <f>"Уварова Анна Геннадьевна"</f>
        <v>Уварова Анна Геннадьевна</v>
      </c>
      <c r="BO7" s="9" t="str">
        <f>"Избирательный округ (Округ №16 (№ 16)), всего"</f>
        <v>Избирательный округ (Округ №16 (№ 16)), всего</v>
      </c>
      <c r="BP7" s="9" t="str">
        <f>"Лапина Людмила Владимировна"</f>
        <v>Лапина Людмила Владимировна</v>
      </c>
      <c r="BQ7" s="9" t="str">
        <f>"Пастухов Александр Юрьевич"</f>
        <v>Пастухов Александр Юрьевич</v>
      </c>
      <c r="BR7" s="9" t="str">
        <f>"Избирательный округ (Округ №17 (№ 17)), всего"</f>
        <v>Избирательный округ (Округ №17 (№ 17)), всего</v>
      </c>
      <c r="BS7" s="9" t="str">
        <f>"Калтайс Александр Валерьевич"</f>
        <v>Калтайс Александр Валерьевич</v>
      </c>
      <c r="BT7" s="9" t="str">
        <f>"Круглова Мария Александровна"</f>
        <v>Круглова Мария Александровна</v>
      </c>
      <c r="BU7" s="9" t="str">
        <f>"Переломова Мария Николаевна"</f>
        <v>Переломова Мария Николаевна</v>
      </c>
      <c r="BV7" s="9" t="str">
        <f>"Избирательный округ (Округ №18 (№ 18)), всего"</f>
        <v>Избирательный округ (Округ №18 (№ 18)), всего</v>
      </c>
      <c r="BW7" s="9" t="str">
        <f>"Кравцова Елена Аркадьевна"</f>
        <v>Кравцова Елена Аркадьевна</v>
      </c>
      <c r="BX7" s="9" t="str">
        <f>"Мосиенко Сергей Иванович"</f>
        <v>Мосиенко Сергей Иванович</v>
      </c>
      <c r="BY7" s="9" t="str">
        <f>"Избирательный округ (Округ №19 (№ 19)), всего"</f>
        <v>Избирательный округ (Округ №19 (№ 19)), всего</v>
      </c>
      <c r="BZ7" s="9" t="str">
        <f>"Байшева Оксана Сергеевна"</f>
        <v>Байшева Оксана Сергеевна</v>
      </c>
      <c r="CA7" s="9" t="str">
        <f>"Власова Марина Вячеславовна"</f>
        <v>Власова Марина Вячеславовна</v>
      </c>
      <c r="CB7" s="9" t="str">
        <f>"Коршакова Валентина Ивановна"</f>
        <v>Коршакова Валентина Ивановна</v>
      </c>
      <c r="CC7" s="9" t="str">
        <f>"Филиппова Наталья Валерьевна"</f>
        <v>Филиппова Наталья Валерьевна</v>
      </c>
      <c r="CD7" s="9" t="str">
        <f>"Избирательный округ (Округ №20 (№ 20)), всего"</f>
        <v>Избирательный округ (Округ №20 (№ 20)), всего</v>
      </c>
      <c r="CE7" s="9" t="str">
        <f>"Белов Евгений Сергеевич"</f>
        <v>Белов Евгений Сергеевич</v>
      </c>
      <c r="CF7" s="9" t="str">
        <f>"Маткова Лариса Валерьевна"</f>
        <v>Маткова Лариса Валерьевна</v>
      </c>
      <c r="CG7" s="9" t="str">
        <f>"Избирательный округ (Округ №21 (№ 21)), всего"</f>
        <v>Избирательный округ (Округ №21 (№ 21)), всего</v>
      </c>
      <c r="CH7" s="9" t="str">
        <f>"Громова Ирина Юрьевна"</f>
        <v>Громова Ирина Юрьевна</v>
      </c>
      <c r="CI7" s="9" t="str">
        <f>"Кузнецов Андрей Викторович"</f>
        <v>Кузнецов Андрей Викторович</v>
      </c>
      <c r="CJ7" s="9" t="str">
        <f>"Избирательный округ (Округ №22 (№ 22)), всего"</f>
        <v>Избирательный округ (Округ №22 (№ 22)), всего</v>
      </c>
      <c r="CK7" s="9" t="str">
        <f>"Баженов Владимир Владимирович"</f>
        <v>Баженов Владимир Владимирович</v>
      </c>
      <c r="CL7" s="9" t="str">
        <f>"Биберин Роман Николаевич"</f>
        <v>Биберин Роман Николаевич</v>
      </c>
      <c r="CM7" s="9" t="str">
        <f>"Есин Павел Игоревич"</f>
        <v>Есин Павел Игоревич</v>
      </c>
      <c r="CN7" s="9" t="str">
        <f>"Соболь Анастасия Алексеевна"</f>
        <v>Соболь Анастасия Алексеевна</v>
      </c>
      <c r="CO7" s="9" t="str">
        <f>"Избирательный округ (Округ №23 (№ 23)), всего"</f>
        <v>Избирательный округ (Округ №23 (№ 23)), всего</v>
      </c>
    </row>
    <row r="8" spans="1:94">
      <c r="A8" s="11" t="s">
        <v>6</v>
      </c>
      <c r="B8" s="6" t="str">
        <f>"2"</f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  <c r="AR8" s="6">
        <v>44</v>
      </c>
      <c r="AS8" s="6">
        <v>45</v>
      </c>
      <c r="AT8" s="6">
        <v>46</v>
      </c>
      <c r="AU8" s="6">
        <v>47</v>
      </c>
      <c r="AV8" s="6">
        <v>48</v>
      </c>
      <c r="AW8" s="6">
        <v>49</v>
      </c>
      <c r="AX8" s="6">
        <v>50</v>
      </c>
      <c r="AY8" s="6">
        <v>51</v>
      </c>
      <c r="AZ8" s="6">
        <v>52</v>
      </c>
      <c r="BA8" s="6">
        <v>53</v>
      </c>
      <c r="BB8" s="6">
        <v>54</v>
      </c>
      <c r="BC8" s="6">
        <v>55</v>
      </c>
      <c r="BD8" s="6">
        <v>56</v>
      </c>
      <c r="BE8" s="6">
        <v>57</v>
      </c>
      <c r="BF8" s="6">
        <v>58</v>
      </c>
      <c r="BG8" s="6">
        <v>59</v>
      </c>
      <c r="BH8" s="6">
        <v>60</v>
      </c>
      <c r="BI8" s="6">
        <v>61</v>
      </c>
      <c r="BJ8" s="6">
        <v>62</v>
      </c>
      <c r="BK8" s="6">
        <v>63</v>
      </c>
      <c r="BL8" s="6">
        <v>64</v>
      </c>
      <c r="BM8" s="6">
        <v>65</v>
      </c>
      <c r="BN8" s="6">
        <v>66</v>
      </c>
      <c r="BO8" s="6">
        <v>67</v>
      </c>
      <c r="BP8" s="6">
        <v>68</v>
      </c>
      <c r="BQ8" s="6">
        <v>69</v>
      </c>
      <c r="BR8" s="6">
        <v>70</v>
      </c>
      <c r="BS8" s="6">
        <v>71</v>
      </c>
      <c r="BT8" s="6">
        <v>72</v>
      </c>
      <c r="BU8" s="6">
        <v>73</v>
      </c>
      <c r="BV8" s="6">
        <v>74</v>
      </c>
      <c r="BW8" s="6">
        <v>75</v>
      </c>
      <c r="BX8" s="6">
        <v>76</v>
      </c>
      <c r="BY8" s="6">
        <v>77</v>
      </c>
      <c r="BZ8" s="6">
        <v>78</v>
      </c>
      <c r="CA8" s="6">
        <v>79</v>
      </c>
      <c r="CB8" s="6">
        <v>80</v>
      </c>
      <c r="CC8" s="6">
        <v>81</v>
      </c>
      <c r="CD8" s="6">
        <v>82</v>
      </c>
      <c r="CE8" s="6">
        <v>83</v>
      </c>
      <c r="CF8" s="6">
        <v>84</v>
      </c>
      <c r="CG8" s="6">
        <v>85</v>
      </c>
      <c r="CH8" s="6">
        <v>86</v>
      </c>
      <c r="CI8" s="6">
        <v>87</v>
      </c>
      <c r="CJ8" s="6">
        <v>88</v>
      </c>
      <c r="CK8" s="6">
        <v>89</v>
      </c>
      <c r="CL8" s="6">
        <v>90</v>
      </c>
      <c r="CM8" s="6">
        <v>91</v>
      </c>
      <c r="CN8" s="6">
        <v>92</v>
      </c>
      <c r="CO8" s="6">
        <v>93</v>
      </c>
      <c r="CP8" s="7"/>
    </row>
    <row r="9" spans="1:94" ht="78.75" customHeight="1">
      <c r="A9" s="12" t="s">
        <v>6</v>
      </c>
      <c r="B9" s="13" t="str">
        <f>"Поступило средств в избирательный фонд, всего"</f>
        <v>Поступило средств в избирательный фонд, всего</v>
      </c>
      <c r="C9" s="14">
        <v>10</v>
      </c>
      <c r="D9" s="15">
        <v>2231820</v>
      </c>
      <c r="E9" s="15">
        <v>10000</v>
      </c>
      <c r="F9" s="15">
        <v>0</v>
      </c>
      <c r="G9" s="15">
        <v>0</v>
      </c>
      <c r="H9" s="15">
        <v>50</v>
      </c>
      <c r="I9" s="15">
        <v>1000</v>
      </c>
      <c r="J9" s="15">
        <v>11050</v>
      </c>
      <c r="K9" s="15">
        <v>2000</v>
      </c>
      <c r="L9" s="15">
        <v>50</v>
      </c>
      <c r="M9" s="15">
        <v>10000</v>
      </c>
      <c r="N9" s="15">
        <v>4000</v>
      </c>
      <c r="O9" s="15">
        <v>16050</v>
      </c>
      <c r="P9" s="15">
        <v>98700</v>
      </c>
      <c r="Q9" s="15">
        <v>10000</v>
      </c>
      <c r="R9" s="15">
        <v>50</v>
      </c>
      <c r="S9" s="15">
        <v>108750</v>
      </c>
      <c r="T9" s="15">
        <v>50</v>
      </c>
      <c r="U9" s="15">
        <v>10000</v>
      </c>
      <c r="V9" s="15">
        <v>23000</v>
      </c>
      <c r="W9" s="15">
        <v>33050</v>
      </c>
      <c r="X9" s="15">
        <v>1050</v>
      </c>
      <c r="Y9" s="15">
        <v>10000</v>
      </c>
      <c r="Z9" s="15">
        <v>11050</v>
      </c>
      <c r="AA9" s="15">
        <v>10000</v>
      </c>
      <c r="AB9" s="15">
        <v>1000</v>
      </c>
      <c r="AC9" s="15">
        <v>11000</v>
      </c>
      <c r="AD9" s="15">
        <v>10000</v>
      </c>
      <c r="AE9" s="15">
        <v>50</v>
      </c>
      <c r="AF9" s="15">
        <v>0</v>
      </c>
      <c r="AG9" s="15">
        <v>10050</v>
      </c>
      <c r="AH9" s="15">
        <v>20050</v>
      </c>
      <c r="AI9" s="15">
        <v>50</v>
      </c>
      <c r="AJ9" s="15">
        <v>10000</v>
      </c>
      <c r="AK9" s="15">
        <v>30100</v>
      </c>
      <c r="AL9" s="15">
        <v>0</v>
      </c>
      <c r="AM9" s="15">
        <v>500</v>
      </c>
      <c r="AN9" s="15">
        <v>0</v>
      </c>
      <c r="AO9" s="15">
        <v>10000</v>
      </c>
      <c r="AP9" s="15">
        <v>10500</v>
      </c>
      <c r="AQ9" s="15">
        <v>1010000</v>
      </c>
      <c r="AR9" s="15">
        <v>50</v>
      </c>
      <c r="AS9" s="15">
        <v>7470</v>
      </c>
      <c r="AT9" s="15">
        <v>1017520</v>
      </c>
      <c r="AU9" s="15">
        <v>10000</v>
      </c>
      <c r="AV9" s="15">
        <v>50</v>
      </c>
      <c r="AW9" s="15">
        <v>10050</v>
      </c>
      <c r="AX9" s="15">
        <v>15000</v>
      </c>
      <c r="AY9" s="15">
        <v>6000</v>
      </c>
      <c r="AZ9" s="15">
        <v>50</v>
      </c>
      <c r="BA9" s="15">
        <v>6750</v>
      </c>
      <c r="BB9" s="15">
        <v>27800</v>
      </c>
      <c r="BC9" s="15">
        <v>22000</v>
      </c>
      <c r="BD9" s="15">
        <v>10000</v>
      </c>
      <c r="BE9" s="15">
        <v>50</v>
      </c>
      <c r="BF9" s="15">
        <v>32050</v>
      </c>
      <c r="BG9" s="15">
        <v>10000</v>
      </c>
      <c r="BH9" s="15">
        <v>50</v>
      </c>
      <c r="BI9" s="15">
        <v>10050</v>
      </c>
      <c r="BJ9" s="15">
        <v>50</v>
      </c>
      <c r="BK9" s="15">
        <v>10000</v>
      </c>
      <c r="BL9" s="15">
        <v>10050</v>
      </c>
      <c r="BM9" s="15">
        <v>50</v>
      </c>
      <c r="BN9" s="15">
        <v>10000</v>
      </c>
      <c r="BO9" s="15">
        <v>10050</v>
      </c>
      <c r="BP9" s="15">
        <v>50</v>
      </c>
      <c r="BQ9" s="15">
        <v>10000</v>
      </c>
      <c r="BR9" s="15">
        <v>10050</v>
      </c>
      <c r="BS9" s="15">
        <v>0</v>
      </c>
      <c r="BT9" s="15">
        <v>100</v>
      </c>
      <c r="BU9" s="15">
        <v>725000</v>
      </c>
      <c r="BV9" s="15">
        <v>725100</v>
      </c>
      <c r="BW9" s="15">
        <v>2000</v>
      </c>
      <c r="BX9" s="15">
        <v>0</v>
      </c>
      <c r="BY9" s="15">
        <v>2000</v>
      </c>
      <c r="BZ9" s="15">
        <v>30000</v>
      </c>
      <c r="CA9" s="15">
        <v>100</v>
      </c>
      <c r="CB9" s="15">
        <v>25000</v>
      </c>
      <c r="CC9" s="15">
        <v>100</v>
      </c>
      <c r="CD9" s="15">
        <v>55200</v>
      </c>
      <c r="CE9" s="15">
        <v>10000</v>
      </c>
      <c r="CF9" s="15">
        <v>100</v>
      </c>
      <c r="CG9" s="15">
        <v>10100</v>
      </c>
      <c r="CH9" s="15">
        <v>100</v>
      </c>
      <c r="CI9" s="15">
        <v>25000</v>
      </c>
      <c r="CJ9" s="15">
        <v>25100</v>
      </c>
      <c r="CK9" s="15">
        <v>20000</v>
      </c>
      <c r="CL9" s="15">
        <v>25000</v>
      </c>
      <c r="CM9" s="15">
        <v>0</v>
      </c>
      <c r="CN9" s="15">
        <v>100</v>
      </c>
      <c r="CO9" s="15">
        <v>45100</v>
      </c>
      <c r="CP9" s="10"/>
    </row>
    <row r="10" spans="1:94">
      <c r="A10" s="12" t="s">
        <v>7</v>
      </c>
      <c r="B10" s="14" t="str">
        <f>"в том числе"</f>
        <v>в том числе</v>
      </c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0"/>
    </row>
    <row r="11" spans="1:94" ht="141.75" customHeight="1">
      <c r="A11" s="12" t="s">
        <v>8</v>
      </c>
      <c r="B11" s="13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1" s="14">
        <v>20</v>
      </c>
      <c r="D11" s="15">
        <v>2231820</v>
      </c>
      <c r="E11" s="15">
        <v>10000</v>
      </c>
      <c r="F11" s="15">
        <v>0</v>
      </c>
      <c r="G11" s="15">
        <v>0</v>
      </c>
      <c r="H11" s="15">
        <v>50</v>
      </c>
      <c r="I11" s="15">
        <v>1000</v>
      </c>
      <c r="J11" s="15">
        <v>11050</v>
      </c>
      <c r="K11" s="15">
        <v>2000</v>
      </c>
      <c r="L11" s="15">
        <v>50</v>
      </c>
      <c r="M11" s="15">
        <v>10000</v>
      </c>
      <c r="N11" s="15">
        <v>4000</v>
      </c>
      <c r="O11" s="15">
        <v>16050</v>
      </c>
      <c r="P11" s="15">
        <v>98700</v>
      </c>
      <c r="Q11" s="15">
        <v>10000</v>
      </c>
      <c r="R11" s="15">
        <v>50</v>
      </c>
      <c r="S11" s="15">
        <v>108750</v>
      </c>
      <c r="T11" s="15">
        <v>50</v>
      </c>
      <c r="U11" s="15">
        <v>10000</v>
      </c>
      <c r="V11" s="15">
        <v>23000</v>
      </c>
      <c r="W11" s="15">
        <v>33050</v>
      </c>
      <c r="X11" s="15">
        <v>1050</v>
      </c>
      <c r="Y11" s="15">
        <v>10000</v>
      </c>
      <c r="Z11" s="15">
        <v>11050</v>
      </c>
      <c r="AA11" s="15">
        <v>10000</v>
      </c>
      <c r="AB11" s="15">
        <v>1000</v>
      </c>
      <c r="AC11" s="15">
        <v>11000</v>
      </c>
      <c r="AD11" s="15">
        <v>10000</v>
      </c>
      <c r="AE11" s="15">
        <v>50</v>
      </c>
      <c r="AF11" s="15">
        <v>0</v>
      </c>
      <c r="AG11" s="15">
        <v>10050</v>
      </c>
      <c r="AH11" s="15">
        <v>20050</v>
      </c>
      <c r="AI11" s="15">
        <v>50</v>
      </c>
      <c r="AJ11" s="15">
        <v>10000</v>
      </c>
      <c r="AK11" s="15">
        <v>30100</v>
      </c>
      <c r="AL11" s="15">
        <v>0</v>
      </c>
      <c r="AM11" s="15">
        <v>500</v>
      </c>
      <c r="AN11" s="15">
        <v>0</v>
      </c>
      <c r="AO11" s="15">
        <v>10000</v>
      </c>
      <c r="AP11" s="15">
        <v>10500</v>
      </c>
      <c r="AQ11" s="15">
        <v>1010000</v>
      </c>
      <c r="AR11" s="15">
        <v>50</v>
      </c>
      <c r="AS11" s="15">
        <v>7470</v>
      </c>
      <c r="AT11" s="15">
        <v>1017520</v>
      </c>
      <c r="AU11" s="15">
        <v>10000</v>
      </c>
      <c r="AV11" s="15">
        <v>50</v>
      </c>
      <c r="AW11" s="15">
        <v>10050</v>
      </c>
      <c r="AX11" s="15">
        <v>15000</v>
      </c>
      <c r="AY11" s="15">
        <v>6000</v>
      </c>
      <c r="AZ11" s="15">
        <v>50</v>
      </c>
      <c r="BA11" s="15">
        <v>6750</v>
      </c>
      <c r="BB11" s="15">
        <v>27800</v>
      </c>
      <c r="BC11" s="15">
        <v>22000</v>
      </c>
      <c r="BD11" s="15">
        <v>10000</v>
      </c>
      <c r="BE11" s="15">
        <v>50</v>
      </c>
      <c r="BF11" s="15">
        <v>32050</v>
      </c>
      <c r="BG11" s="15">
        <v>10000</v>
      </c>
      <c r="BH11" s="15">
        <v>50</v>
      </c>
      <c r="BI11" s="15">
        <v>10050</v>
      </c>
      <c r="BJ11" s="15">
        <v>50</v>
      </c>
      <c r="BK11" s="15">
        <v>10000</v>
      </c>
      <c r="BL11" s="15">
        <v>10050</v>
      </c>
      <c r="BM11" s="15">
        <v>50</v>
      </c>
      <c r="BN11" s="15">
        <v>10000</v>
      </c>
      <c r="BO11" s="15">
        <v>10050</v>
      </c>
      <c r="BP11" s="15">
        <v>50</v>
      </c>
      <c r="BQ11" s="15">
        <v>10000</v>
      </c>
      <c r="BR11" s="15">
        <v>10050</v>
      </c>
      <c r="BS11" s="15">
        <v>0</v>
      </c>
      <c r="BT11" s="15">
        <v>100</v>
      </c>
      <c r="BU11" s="15">
        <v>725000</v>
      </c>
      <c r="BV11" s="15">
        <v>725100</v>
      </c>
      <c r="BW11" s="15">
        <v>2000</v>
      </c>
      <c r="BX11" s="15">
        <v>0</v>
      </c>
      <c r="BY11" s="15">
        <v>2000</v>
      </c>
      <c r="BZ11" s="15">
        <v>30000</v>
      </c>
      <c r="CA11" s="15">
        <v>100</v>
      </c>
      <c r="CB11" s="15">
        <v>25000</v>
      </c>
      <c r="CC11" s="15">
        <v>100</v>
      </c>
      <c r="CD11" s="15">
        <v>55200</v>
      </c>
      <c r="CE11" s="15">
        <v>10000</v>
      </c>
      <c r="CF11" s="15">
        <v>100</v>
      </c>
      <c r="CG11" s="15">
        <v>10100</v>
      </c>
      <c r="CH11" s="15">
        <v>100</v>
      </c>
      <c r="CI11" s="15">
        <v>25000</v>
      </c>
      <c r="CJ11" s="15">
        <v>25100</v>
      </c>
      <c r="CK11" s="15">
        <v>20000</v>
      </c>
      <c r="CL11" s="15">
        <v>25000</v>
      </c>
      <c r="CM11" s="15">
        <v>0</v>
      </c>
      <c r="CN11" s="15">
        <v>100</v>
      </c>
      <c r="CO11" s="15">
        <v>45100</v>
      </c>
      <c r="CP11" s="10"/>
    </row>
    <row r="12" spans="1:94">
      <c r="A12" s="12" t="s">
        <v>7</v>
      </c>
      <c r="B12" s="14" t="str">
        <f>"из них"</f>
        <v>из них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0"/>
    </row>
    <row r="13" spans="1:94" ht="110.25" customHeight="1">
      <c r="A13" s="12" t="s">
        <v>9</v>
      </c>
      <c r="B13" s="13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13" s="14">
        <v>30</v>
      </c>
      <c r="D13" s="15">
        <v>373550</v>
      </c>
      <c r="E13" s="15">
        <v>10000</v>
      </c>
      <c r="F13" s="15">
        <v>0</v>
      </c>
      <c r="G13" s="15">
        <v>0</v>
      </c>
      <c r="H13" s="15">
        <v>50</v>
      </c>
      <c r="I13" s="15">
        <v>1000</v>
      </c>
      <c r="J13" s="15">
        <v>11050</v>
      </c>
      <c r="K13" s="15">
        <v>2000</v>
      </c>
      <c r="L13" s="15">
        <v>50</v>
      </c>
      <c r="M13" s="15">
        <v>10000</v>
      </c>
      <c r="N13" s="15">
        <v>4000</v>
      </c>
      <c r="O13" s="15">
        <v>16050</v>
      </c>
      <c r="P13" s="15">
        <v>0</v>
      </c>
      <c r="Q13" s="15">
        <v>10000</v>
      </c>
      <c r="R13" s="15">
        <v>50</v>
      </c>
      <c r="S13" s="15">
        <v>10050</v>
      </c>
      <c r="T13" s="15">
        <v>50</v>
      </c>
      <c r="U13" s="15">
        <v>10000</v>
      </c>
      <c r="V13" s="15">
        <v>0</v>
      </c>
      <c r="W13" s="15">
        <v>10050</v>
      </c>
      <c r="X13" s="15">
        <v>1050</v>
      </c>
      <c r="Y13" s="15">
        <v>10000</v>
      </c>
      <c r="Z13" s="15">
        <v>11050</v>
      </c>
      <c r="AA13" s="15">
        <v>10000</v>
      </c>
      <c r="AB13" s="15">
        <v>1000</v>
      </c>
      <c r="AC13" s="15">
        <v>11000</v>
      </c>
      <c r="AD13" s="15">
        <v>10000</v>
      </c>
      <c r="AE13" s="15">
        <v>0</v>
      </c>
      <c r="AF13" s="15">
        <v>0</v>
      </c>
      <c r="AG13" s="15">
        <v>10000</v>
      </c>
      <c r="AH13" s="15">
        <v>20050</v>
      </c>
      <c r="AI13" s="15">
        <v>50</v>
      </c>
      <c r="AJ13" s="15">
        <v>10000</v>
      </c>
      <c r="AK13" s="15">
        <v>30100</v>
      </c>
      <c r="AL13" s="15">
        <v>0</v>
      </c>
      <c r="AM13" s="15">
        <v>500</v>
      </c>
      <c r="AN13" s="15">
        <v>0</v>
      </c>
      <c r="AO13" s="15">
        <v>10000</v>
      </c>
      <c r="AP13" s="15">
        <v>10500</v>
      </c>
      <c r="AQ13" s="15">
        <v>10000</v>
      </c>
      <c r="AR13" s="15">
        <v>50</v>
      </c>
      <c r="AS13" s="15">
        <v>1000</v>
      </c>
      <c r="AT13" s="15">
        <v>11050</v>
      </c>
      <c r="AU13" s="15">
        <v>10000</v>
      </c>
      <c r="AV13" s="15">
        <v>0</v>
      </c>
      <c r="AW13" s="15">
        <v>10000</v>
      </c>
      <c r="AX13" s="15">
        <v>0</v>
      </c>
      <c r="AY13" s="15">
        <v>6000</v>
      </c>
      <c r="AZ13" s="15">
        <v>50</v>
      </c>
      <c r="BA13" s="15">
        <v>6750</v>
      </c>
      <c r="BB13" s="15">
        <v>12800</v>
      </c>
      <c r="BC13" s="15">
        <v>22000</v>
      </c>
      <c r="BD13" s="15">
        <v>10000</v>
      </c>
      <c r="BE13" s="15">
        <v>50</v>
      </c>
      <c r="BF13" s="15">
        <v>32050</v>
      </c>
      <c r="BG13" s="15">
        <v>10000</v>
      </c>
      <c r="BH13" s="15">
        <v>50</v>
      </c>
      <c r="BI13" s="15">
        <v>10050</v>
      </c>
      <c r="BJ13" s="15">
        <v>50</v>
      </c>
      <c r="BK13" s="15">
        <v>10000</v>
      </c>
      <c r="BL13" s="15">
        <v>10050</v>
      </c>
      <c r="BM13" s="15">
        <v>50</v>
      </c>
      <c r="BN13" s="15">
        <v>10000</v>
      </c>
      <c r="BO13" s="15">
        <v>10050</v>
      </c>
      <c r="BP13" s="15">
        <v>50</v>
      </c>
      <c r="BQ13" s="15">
        <v>10000</v>
      </c>
      <c r="BR13" s="15">
        <v>10050</v>
      </c>
      <c r="BS13" s="15">
        <v>0</v>
      </c>
      <c r="BT13" s="15">
        <v>100</v>
      </c>
      <c r="BU13" s="15">
        <v>25000</v>
      </c>
      <c r="BV13" s="15">
        <v>25100</v>
      </c>
      <c r="BW13" s="15">
        <v>2000</v>
      </c>
      <c r="BX13" s="15">
        <v>0</v>
      </c>
      <c r="BY13" s="15">
        <v>2000</v>
      </c>
      <c r="BZ13" s="15">
        <v>30000</v>
      </c>
      <c r="CA13" s="15">
        <v>100</v>
      </c>
      <c r="CB13" s="15">
        <v>25000</v>
      </c>
      <c r="CC13" s="15">
        <v>100</v>
      </c>
      <c r="CD13" s="15">
        <v>55200</v>
      </c>
      <c r="CE13" s="15">
        <v>10000</v>
      </c>
      <c r="CF13" s="15">
        <v>100</v>
      </c>
      <c r="CG13" s="15">
        <v>10100</v>
      </c>
      <c r="CH13" s="15">
        <v>100</v>
      </c>
      <c r="CI13" s="15">
        <v>25000</v>
      </c>
      <c r="CJ13" s="15">
        <v>25100</v>
      </c>
      <c r="CK13" s="15">
        <v>5000</v>
      </c>
      <c r="CL13" s="15">
        <v>25000</v>
      </c>
      <c r="CM13" s="15">
        <v>0</v>
      </c>
      <c r="CN13" s="15">
        <v>100</v>
      </c>
      <c r="CO13" s="15">
        <v>30100</v>
      </c>
      <c r="CP13" s="10"/>
    </row>
    <row r="14" spans="1:94" ht="141.75" customHeight="1">
      <c r="A14" s="12" t="s">
        <v>10</v>
      </c>
      <c r="B14" s="13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4" s="14">
        <v>40</v>
      </c>
      <c r="D14" s="15">
        <v>1851700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98700</v>
      </c>
      <c r="Q14" s="15">
        <v>0</v>
      </c>
      <c r="R14" s="15">
        <v>0</v>
      </c>
      <c r="S14" s="15">
        <v>98700</v>
      </c>
      <c r="T14" s="15">
        <v>0</v>
      </c>
      <c r="U14" s="15">
        <v>0</v>
      </c>
      <c r="V14" s="15">
        <v>23000</v>
      </c>
      <c r="W14" s="15">
        <v>23000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1000000</v>
      </c>
      <c r="AR14" s="15">
        <v>0</v>
      </c>
      <c r="AS14" s="15">
        <v>0</v>
      </c>
      <c r="AT14" s="15">
        <v>1000000</v>
      </c>
      <c r="AU14" s="15">
        <v>0</v>
      </c>
      <c r="AV14" s="15">
        <v>0</v>
      </c>
      <c r="AW14" s="15">
        <v>0</v>
      </c>
      <c r="AX14" s="15">
        <v>15000</v>
      </c>
      <c r="AY14" s="15">
        <v>0</v>
      </c>
      <c r="AZ14" s="15">
        <v>0</v>
      </c>
      <c r="BA14" s="15">
        <v>0</v>
      </c>
      <c r="BB14" s="15">
        <v>15000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700000</v>
      </c>
      <c r="BV14" s="15">
        <v>700000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15000</v>
      </c>
      <c r="CL14" s="15">
        <v>0</v>
      </c>
      <c r="CM14" s="15">
        <v>0</v>
      </c>
      <c r="CN14" s="15">
        <v>0</v>
      </c>
      <c r="CO14" s="15">
        <v>15000</v>
      </c>
      <c r="CP14" s="10"/>
    </row>
    <row r="15" spans="1:94" ht="78.75" customHeight="1">
      <c r="A15" s="12" t="s">
        <v>11</v>
      </c>
      <c r="B15" s="13" t="str">
        <f>"Добровольные пожертвования гражданина"</f>
        <v>Добровольные пожертвования гражданина</v>
      </c>
      <c r="C15" s="14">
        <v>50</v>
      </c>
      <c r="D15" s="15">
        <v>6570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50</v>
      </c>
      <c r="AF15" s="15">
        <v>0</v>
      </c>
      <c r="AG15" s="15">
        <v>50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6470</v>
      </c>
      <c r="AT15" s="15">
        <v>6470</v>
      </c>
      <c r="AU15" s="15">
        <v>0</v>
      </c>
      <c r="AV15" s="15">
        <v>50</v>
      </c>
      <c r="AW15" s="15">
        <v>50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0</v>
      </c>
      <c r="CK15" s="15">
        <v>0</v>
      </c>
      <c r="CL15" s="15">
        <v>0</v>
      </c>
      <c r="CM15" s="15">
        <v>0</v>
      </c>
      <c r="CN15" s="15">
        <v>0</v>
      </c>
      <c r="CO15" s="15">
        <v>0</v>
      </c>
      <c r="CP15" s="10"/>
    </row>
    <row r="16" spans="1:94" ht="94.5" customHeight="1">
      <c r="A16" s="12" t="s">
        <v>12</v>
      </c>
      <c r="B16" s="13" t="str">
        <f>"Добровольные пожертвования юридического лица"</f>
        <v>Добровольные пожертвования юридического лица</v>
      </c>
      <c r="C16" s="14">
        <v>60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0"/>
    </row>
    <row r="17" spans="1:94" ht="299.25" customHeight="1">
      <c r="A17" s="12" t="s">
        <v>13</v>
      </c>
      <c r="B17" s="13" t="str">
        <f>"Поступило в избирательный фонд денежных средств, подпадающих под действие п. 9 ст. 58 Федерального закона от 12.06.2002 № 67-ФЗ, п.8 ст.54 Избирательного кодекса Тверской области
из них"</f>
        <v>Поступило в избирательный фонд денежных средств, подпадающих под действие п. 9 ст. 58 Федерального закона от 12.06.2002 № 67-ФЗ, п.8 ст.54 Избирательного кодекса Тверской области
из них</v>
      </c>
      <c r="C17" s="14">
        <v>70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0</v>
      </c>
      <c r="BX17" s="15">
        <v>0</v>
      </c>
      <c r="BY17" s="15">
        <v>0</v>
      </c>
      <c r="BZ17" s="15">
        <v>0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0</v>
      </c>
      <c r="CL17" s="15">
        <v>0</v>
      </c>
      <c r="CM17" s="15">
        <v>0</v>
      </c>
      <c r="CN17" s="15">
        <v>0</v>
      </c>
      <c r="CO17" s="15">
        <v>0</v>
      </c>
      <c r="CP17" s="10"/>
    </row>
    <row r="18" spans="1:94">
      <c r="A18" s="12" t="s">
        <v>7</v>
      </c>
      <c r="B18" s="14" t="str">
        <f>"из них"</f>
        <v>из них</v>
      </c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0"/>
    </row>
    <row r="19" spans="1:94" ht="110.25" customHeight="1">
      <c r="A19" s="12" t="s">
        <v>14</v>
      </c>
      <c r="B19" s="13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19" s="14">
        <v>80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5">
        <v>0</v>
      </c>
      <c r="BS19" s="15">
        <v>0</v>
      </c>
      <c r="BT19" s="15">
        <v>0</v>
      </c>
      <c r="BU19" s="15">
        <v>0</v>
      </c>
      <c r="BV19" s="15">
        <v>0</v>
      </c>
      <c r="BW19" s="15">
        <v>0</v>
      </c>
      <c r="BX19" s="15">
        <v>0</v>
      </c>
      <c r="BY19" s="15">
        <v>0</v>
      </c>
      <c r="BZ19" s="15">
        <v>0</v>
      </c>
      <c r="CA19" s="15">
        <v>0</v>
      </c>
      <c r="CB19" s="15">
        <v>0</v>
      </c>
      <c r="CC19" s="15">
        <v>0</v>
      </c>
      <c r="CD19" s="15">
        <v>0</v>
      </c>
      <c r="CE19" s="15">
        <v>0</v>
      </c>
      <c r="CF19" s="15">
        <v>0</v>
      </c>
      <c r="CG19" s="15">
        <v>0</v>
      </c>
      <c r="CH19" s="15">
        <v>0</v>
      </c>
      <c r="CI19" s="15">
        <v>0</v>
      </c>
      <c r="CJ19" s="15">
        <v>0</v>
      </c>
      <c r="CK19" s="15">
        <v>0</v>
      </c>
      <c r="CL19" s="15">
        <v>0</v>
      </c>
      <c r="CM19" s="15">
        <v>0</v>
      </c>
      <c r="CN19" s="15">
        <v>0</v>
      </c>
      <c r="CO19" s="15">
        <v>0</v>
      </c>
      <c r="CP19" s="10"/>
    </row>
    <row r="20" spans="1:94" ht="141.75" customHeight="1">
      <c r="A20" s="12" t="s">
        <v>15</v>
      </c>
      <c r="B20" s="13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20" s="14">
        <v>90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>
        <v>0</v>
      </c>
      <c r="BS20" s="15">
        <v>0</v>
      </c>
      <c r="BT20" s="15">
        <v>0</v>
      </c>
      <c r="BU20" s="15">
        <v>0</v>
      </c>
      <c r="BV20" s="15">
        <v>0</v>
      </c>
      <c r="BW20" s="15">
        <v>0</v>
      </c>
      <c r="BX20" s="15">
        <v>0</v>
      </c>
      <c r="BY20" s="15">
        <v>0</v>
      </c>
      <c r="BZ20" s="15">
        <v>0</v>
      </c>
      <c r="CA20" s="15">
        <v>0</v>
      </c>
      <c r="CB20" s="15">
        <v>0</v>
      </c>
      <c r="CC20" s="15">
        <v>0</v>
      </c>
      <c r="CD20" s="15">
        <v>0</v>
      </c>
      <c r="CE20" s="15">
        <v>0</v>
      </c>
      <c r="CF20" s="15">
        <v>0</v>
      </c>
      <c r="CG20" s="15">
        <v>0</v>
      </c>
      <c r="CH20" s="15">
        <v>0</v>
      </c>
      <c r="CI20" s="15">
        <v>0</v>
      </c>
      <c r="CJ20" s="15">
        <v>0</v>
      </c>
      <c r="CK20" s="15">
        <v>0</v>
      </c>
      <c r="CL20" s="15">
        <v>0</v>
      </c>
      <c r="CM20" s="15">
        <v>0</v>
      </c>
      <c r="CN20" s="15">
        <v>0</v>
      </c>
      <c r="CO20" s="15">
        <v>0</v>
      </c>
      <c r="CP20" s="10"/>
    </row>
    <row r="21" spans="1:94" ht="31.5" customHeight="1">
      <c r="A21" s="12" t="s">
        <v>16</v>
      </c>
      <c r="B21" s="13" t="str">
        <f>"Средства гражданина"</f>
        <v>Средства гражданина</v>
      </c>
      <c r="C21" s="14">
        <v>100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5">
        <v>0</v>
      </c>
      <c r="BS21" s="15">
        <v>0</v>
      </c>
      <c r="BT21" s="15">
        <v>0</v>
      </c>
      <c r="BU21" s="15">
        <v>0</v>
      </c>
      <c r="BV21" s="15">
        <v>0</v>
      </c>
      <c r="BW21" s="15">
        <v>0</v>
      </c>
      <c r="BX21" s="15">
        <v>0</v>
      </c>
      <c r="BY21" s="15">
        <v>0</v>
      </c>
      <c r="BZ21" s="15">
        <v>0</v>
      </c>
      <c r="CA21" s="15">
        <v>0</v>
      </c>
      <c r="CB21" s="15">
        <v>0</v>
      </c>
      <c r="CC21" s="15">
        <v>0</v>
      </c>
      <c r="CD21" s="15">
        <v>0</v>
      </c>
      <c r="CE21" s="15">
        <v>0</v>
      </c>
      <c r="CF21" s="15">
        <v>0</v>
      </c>
      <c r="CG21" s="15">
        <v>0</v>
      </c>
      <c r="CH21" s="15">
        <v>0</v>
      </c>
      <c r="CI21" s="15">
        <v>0</v>
      </c>
      <c r="CJ21" s="15">
        <v>0</v>
      </c>
      <c r="CK21" s="15">
        <v>0</v>
      </c>
      <c r="CL21" s="15">
        <v>0</v>
      </c>
      <c r="CM21" s="15">
        <v>0</v>
      </c>
      <c r="CN21" s="15">
        <v>0</v>
      </c>
      <c r="CO21" s="15">
        <v>0</v>
      </c>
      <c r="CP21" s="10"/>
    </row>
    <row r="22" spans="1:94" ht="47.25" customHeight="1">
      <c r="A22" s="12" t="s">
        <v>17</v>
      </c>
      <c r="B22" s="13" t="str">
        <f>"Средства юридического лица"</f>
        <v>Средства юридического лица</v>
      </c>
      <c r="C22" s="14">
        <v>110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v>0</v>
      </c>
      <c r="BQ22" s="15">
        <v>0</v>
      </c>
      <c r="BR22" s="15">
        <v>0</v>
      </c>
      <c r="BS22" s="15">
        <v>0</v>
      </c>
      <c r="BT22" s="15">
        <v>0</v>
      </c>
      <c r="BU22" s="15">
        <v>0</v>
      </c>
      <c r="BV22" s="15">
        <v>0</v>
      </c>
      <c r="BW22" s="15">
        <v>0</v>
      </c>
      <c r="BX22" s="15">
        <v>0</v>
      </c>
      <c r="BY22" s="15">
        <v>0</v>
      </c>
      <c r="BZ22" s="15">
        <v>0</v>
      </c>
      <c r="CA22" s="15">
        <v>0</v>
      </c>
      <c r="CB22" s="15">
        <v>0</v>
      </c>
      <c r="CC22" s="15">
        <v>0</v>
      </c>
      <c r="CD22" s="15">
        <v>0</v>
      </c>
      <c r="CE22" s="15">
        <v>0</v>
      </c>
      <c r="CF22" s="15">
        <v>0</v>
      </c>
      <c r="CG22" s="15">
        <v>0</v>
      </c>
      <c r="CH22" s="15">
        <v>0</v>
      </c>
      <c r="CI22" s="15">
        <v>0</v>
      </c>
      <c r="CJ22" s="15">
        <v>0</v>
      </c>
      <c r="CK22" s="15">
        <v>0</v>
      </c>
      <c r="CL22" s="15">
        <v>0</v>
      </c>
      <c r="CM22" s="15">
        <v>0</v>
      </c>
      <c r="CN22" s="15">
        <v>0</v>
      </c>
      <c r="CO22" s="15">
        <v>0</v>
      </c>
      <c r="CP22" s="10"/>
    </row>
    <row r="23" spans="1:94" ht="94.5" customHeight="1">
      <c r="A23" s="12" t="s">
        <v>18</v>
      </c>
      <c r="B23" s="13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3" s="14">
        <v>120</v>
      </c>
      <c r="D23" s="15">
        <v>26325</v>
      </c>
      <c r="E23" s="15">
        <v>0</v>
      </c>
      <c r="F23" s="15">
        <v>0</v>
      </c>
      <c r="G23" s="15">
        <v>0</v>
      </c>
      <c r="H23" s="15">
        <v>0</v>
      </c>
      <c r="I23" s="15">
        <v>950</v>
      </c>
      <c r="J23" s="15">
        <v>950</v>
      </c>
      <c r="K23" s="15">
        <v>1950</v>
      </c>
      <c r="L23" s="15">
        <v>0</v>
      </c>
      <c r="M23" s="15">
        <v>0</v>
      </c>
      <c r="N23" s="15">
        <v>3900</v>
      </c>
      <c r="O23" s="15">
        <v>5850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1000</v>
      </c>
      <c r="Y23" s="15">
        <v>0</v>
      </c>
      <c r="Z23" s="15">
        <v>1000</v>
      </c>
      <c r="AA23" s="15">
        <v>0</v>
      </c>
      <c r="AB23" s="15">
        <v>950</v>
      </c>
      <c r="AC23" s="15">
        <v>950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500</v>
      </c>
      <c r="AN23" s="15">
        <v>0</v>
      </c>
      <c r="AO23" s="15">
        <v>0</v>
      </c>
      <c r="AP23" s="15">
        <v>500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1950</v>
      </c>
      <c r="BD23" s="15">
        <v>0</v>
      </c>
      <c r="BE23" s="15">
        <v>0</v>
      </c>
      <c r="BF23" s="15">
        <v>1950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  <c r="BP23" s="15">
        <v>0</v>
      </c>
      <c r="BQ23" s="15">
        <v>0</v>
      </c>
      <c r="BR23" s="15">
        <v>0</v>
      </c>
      <c r="BS23" s="15">
        <v>0</v>
      </c>
      <c r="BT23" s="15">
        <v>0</v>
      </c>
      <c r="BU23" s="15">
        <v>0</v>
      </c>
      <c r="BV23" s="15">
        <v>0</v>
      </c>
      <c r="BW23" s="15">
        <v>1770</v>
      </c>
      <c r="BX23" s="15">
        <v>0</v>
      </c>
      <c r="BY23" s="15">
        <v>1770</v>
      </c>
      <c r="BZ23" s="15">
        <v>13355</v>
      </c>
      <c r="CA23" s="15">
        <v>0</v>
      </c>
      <c r="CB23" s="15">
        <v>0</v>
      </c>
      <c r="CC23" s="15">
        <v>0</v>
      </c>
      <c r="CD23" s="15">
        <v>13355</v>
      </c>
      <c r="CE23" s="15">
        <v>0</v>
      </c>
      <c r="CF23" s="15">
        <v>0</v>
      </c>
      <c r="CG23" s="15">
        <v>0</v>
      </c>
      <c r="CH23" s="15">
        <v>0</v>
      </c>
      <c r="CI23" s="15">
        <v>0</v>
      </c>
      <c r="CJ23" s="15">
        <v>0</v>
      </c>
      <c r="CK23" s="15">
        <v>0</v>
      </c>
      <c r="CL23" s="15">
        <v>0</v>
      </c>
      <c r="CM23" s="15">
        <v>0</v>
      </c>
      <c r="CN23" s="15">
        <v>0</v>
      </c>
      <c r="CO23" s="15">
        <v>0</v>
      </c>
      <c r="CP23" s="10"/>
    </row>
    <row r="24" spans="1:94">
      <c r="A24" s="12" t="s">
        <v>7</v>
      </c>
      <c r="B24" s="14" t="str">
        <f>"из них"</f>
        <v>из них</v>
      </c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0"/>
    </row>
    <row r="25" spans="1:94" ht="63" customHeight="1">
      <c r="A25" s="12" t="s">
        <v>19</v>
      </c>
      <c r="B25" s="13" t="str">
        <f>"Перечислено в доход местного бюджета"</f>
        <v>Перечислено в доход местного бюджета</v>
      </c>
      <c r="C25" s="14">
        <v>130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0</v>
      </c>
      <c r="BL25" s="15">
        <v>0</v>
      </c>
      <c r="BM25" s="15">
        <v>0</v>
      </c>
      <c r="BN25" s="15">
        <v>0</v>
      </c>
      <c r="BO25" s="15">
        <v>0</v>
      </c>
      <c r="BP25" s="15">
        <v>0</v>
      </c>
      <c r="BQ25" s="15">
        <v>0</v>
      </c>
      <c r="BR25" s="15">
        <v>0</v>
      </c>
      <c r="BS25" s="15">
        <v>0</v>
      </c>
      <c r="BT25" s="15">
        <v>0</v>
      </c>
      <c r="BU25" s="15">
        <v>0</v>
      </c>
      <c r="BV25" s="15">
        <v>0</v>
      </c>
      <c r="BW25" s="15">
        <v>0</v>
      </c>
      <c r="BX25" s="15">
        <v>0</v>
      </c>
      <c r="BY25" s="15">
        <v>0</v>
      </c>
      <c r="BZ25" s="15">
        <v>0</v>
      </c>
      <c r="CA25" s="15">
        <v>0</v>
      </c>
      <c r="CB25" s="15">
        <v>0</v>
      </c>
      <c r="CC25" s="15">
        <v>0</v>
      </c>
      <c r="CD25" s="15">
        <v>0</v>
      </c>
      <c r="CE25" s="15">
        <v>0</v>
      </c>
      <c r="CF25" s="15">
        <v>0</v>
      </c>
      <c r="CG25" s="15">
        <v>0</v>
      </c>
      <c r="CH25" s="15">
        <v>0</v>
      </c>
      <c r="CI25" s="15">
        <v>0</v>
      </c>
      <c r="CJ25" s="15">
        <v>0</v>
      </c>
      <c r="CK25" s="15">
        <v>0</v>
      </c>
      <c r="CL25" s="15">
        <v>0</v>
      </c>
      <c r="CM25" s="15">
        <v>0</v>
      </c>
      <c r="CN25" s="15">
        <v>0</v>
      </c>
      <c r="CO25" s="15">
        <v>0</v>
      </c>
      <c r="CP25" s="10"/>
    </row>
    <row r="26" spans="1:94" ht="141.75" customHeight="1">
      <c r="A26" s="12" t="s">
        <v>20</v>
      </c>
      <c r="B26" s="13" t="str">
        <f>"Возвращено денежных средств, поступивших с нарушением установленного порядка, 
из них"</f>
        <v>Возвращено денежных средств, поступивших с нарушением установленного порядка, 
из них</v>
      </c>
      <c r="C26" s="14">
        <v>140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0</v>
      </c>
      <c r="BL26" s="15">
        <v>0</v>
      </c>
      <c r="BM26" s="15">
        <v>0</v>
      </c>
      <c r="BN26" s="15">
        <v>0</v>
      </c>
      <c r="BO26" s="15">
        <v>0</v>
      </c>
      <c r="BP26" s="15">
        <v>0</v>
      </c>
      <c r="BQ26" s="15">
        <v>0</v>
      </c>
      <c r="BR26" s="15">
        <v>0</v>
      </c>
      <c r="BS26" s="15">
        <v>0</v>
      </c>
      <c r="BT26" s="15">
        <v>0</v>
      </c>
      <c r="BU26" s="15">
        <v>0</v>
      </c>
      <c r="BV26" s="15">
        <v>0</v>
      </c>
      <c r="BW26" s="15">
        <v>0</v>
      </c>
      <c r="BX26" s="15">
        <v>0</v>
      </c>
      <c r="BY26" s="15">
        <v>0</v>
      </c>
      <c r="BZ26" s="15">
        <v>0</v>
      </c>
      <c r="CA26" s="15">
        <v>0</v>
      </c>
      <c r="CB26" s="15">
        <v>0</v>
      </c>
      <c r="CC26" s="15">
        <v>0</v>
      </c>
      <c r="CD26" s="15">
        <v>0</v>
      </c>
      <c r="CE26" s="15">
        <v>0</v>
      </c>
      <c r="CF26" s="15">
        <v>0</v>
      </c>
      <c r="CG26" s="15">
        <v>0</v>
      </c>
      <c r="CH26" s="15">
        <v>0</v>
      </c>
      <c r="CI26" s="15">
        <v>0</v>
      </c>
      <c r="CJ26" s="15">
        <v>0</v>
      </c>
      <c r="CK26" s="15">
        <v>0</v>
      </c>
      <c r="CL26" s="15">
        <v>0</v>
      </c>
      <c r="CM26" s="15">
        <v>0</v>
      </c>
      <c r="CN26" s="15">
        <v>0</v>
      </c>
      <c r="CO26" s="15">
        <v>0</v>
      </c>
      <c r="CP26" s="10"/>
    </row>
    <row r="27" spans="1:94">
      <c r="A27" s="12" t="s">
        <v>7</v>
      </c>
      <c r="B27" s="14" t="str">
        <f>"из них"</f>
        <v>из них</v>
      </c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0"/>
    </row>
    <row r="28" spans="1:94" ht="189" customHeight="1">
      <c r="A28" s="12" t="s">
        <v>21</v>
      </c>
      <c r="B28" s="13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8" s="14">
        <v>150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0</v>
      </c>
      <c r="BL28" s="15">
        <v>0</v>
      </c>
      <c r="BM28" s="15">
        <v>0</v>
      </c>
      <c r="BN28" s="15">
        <v>0</v>
      </c>
      <c r="BO28" s="15">
        <v>0</v>
      </c>
      <c r="BP28" s="15">
        <v>0</v>
      </c>
      <c r="BQ28" s="15">
        <v>0</v>
      </c>
      <c r="BR28" s="15">
        <v>0</v>
      </c>
      <c r="BS28" s="15">
        <v>0</v>
      </c>
      <c r="BT28" s="15">
        <v>0</v>
      </c>
      <c r="BU28" s="15">
        <v>0</v>
      </c>
      <c r="BV28" s="15">
        <v>0</v>
      </c>
      <c r="BW28" s="15">
        <v>0</v>
      </c>
      <c r="BX28" s="15">
        <v>0</v>
      </c>
      <c r="BY28" s="15">
        <v>0</v>
      </c>
      <c r="BZ28" s="15">
        <v>0</v>
      </c>
      <c r="CA28" s="15">
        <v>0</v>
      </c>
      <c r="CB28" s="15">
        <v>0</v>
      </c>
      <c r="CC28" s="15">
        <v>0</v>
      </c>
      <c r="CD28" s="15">
        <v>0</v>
      </c>
      <c r="CE28" s="15">
        <v>0</v>
      </c>
      <c r="CF28" s="15">
        <v>0</v>
      </c>
      <c r="CG28" s="15">
        <v>0</v>
      </c>
      <c r="CH28" s="15">
        <v>0</v>
      </c>
      <c r="CI28" s="15">
        <v>0</v>
      </c>
      <c r="CJ28" s="15">
        <v>0</v>
      </c>
      <c r="CK28" s="15">
        <v>0</v>
      </c>
      <c r="CL28" s="15">
        <v>0</v>
      </c>
      <c r="CM28" s="15">
        <v>0</v>
      </c>
      <c r="CN28" s="15">
        <v>0</v>
      </c>
      <c r="CO28" s="15">
        <v>0</v>
      </c>
      <c r="CP28" s="10"/>
    </row>
    <row r="29" spans="1:94" ht="204.75" customHeight="1">
      <c r="A29" s="12" t="s">
        <v>22</v>
      </c>
      <c r="B29" s="13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9" s="14">
        <v>160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  <c r="BK29" s="15">
        <v>0</v>
      </c>
      <c r="BL29" s="15">
        <v>0</v>
      </c>
      <c r="BM29" s="15">
        <v>0</v>
      </c>
      <c r="BN29" s="15">
        <v>0</v>
      </c>
      <c r="BO29" s="15">
        <v>0</v>
      </c>
      <c r="BP29" s="15">
        <v>0</v>
      </c>
      <c r="BQ29" s="15">
        <v>0</v>
      </c>
      <c r="BR29" s="15">
        <v>0</v>
      </c>
      <c r="BS29" s="15">
        <v>0</v>
      </c>
      <c r="BT29" s="15">
        <v>0</v>
      </c>
      <c r="BU29" s="15">
        <v>0</v>
      </c>
      <c r="BV29" s="15">
        <v>0</v>
      </c>
      <c r="BW29" s="15">
        <v>0</v>
      </c>
      <c r="BX29" s="15">
        <v>0</v>
      </c>
      <c r="BY29" s="15">
        <v>0</v>
      </c>
      <c r="BZ29" s="15">
        <v>0</v>
      </c>
      <c r="CA29" s="15">
        <v>0</v>
      </c>
      <c r="CB29" s="15">
        <v>0</v>
      </c>
      <c r="CC29" s="15">
        <v>0</v>
      </c>
      <c r="CD29" s="15">
        <v>0</v>
      </c>
      <c r="CE29" s="15">
        <v>0</v>
      </c>
      <c r="CF29" s="15">
        <v>0</v>
      </c>
      <c r="CG29" s="15">
        <v>0</v>
      </c>
      <c r="CH29" s="15">
        <v>0</v>
      </c>
      <c r="CI29" s="15">
        <v>0</v>
      </c>
      <c r="CJ29" s="15">
        <v>0</v>
      </c>
      <c r="CK29" s="15">
        <v>0</v>
      </c>
      <c r="CL29" s="15">
        <v>0</v>
      </c>
      <c r="CM29" s="15">
        <v>0</v>
      </c>
      <c r="CN29" s="15">
        <v>0</v>
      </c>
      <c r="CO29" s="15">
        <v>0</v>
      </c>
      <c r="CP29" s="10"/>
    </row>
    <row r="30" spans="1:94" ht="110.25" customHeight="1">
      <c r="A30" s="12" t="s">
        <v>23</v>
      </c>
      <c r="B30" s="13" t="str">
        <f>"Средств, поступивших с превышением предельного размера"</f>
        <v>Средств, поступивших с превышением предельного размера</v>
      </c>
      <c r="C30" s="14">
        <v>170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  <c r="BK30" s="15">
        <v>0</v>
      </c>
      <c r="BL30" s="15">
        <v>0</v>
      </c>
      <c r="BM30" s="15">
        <v>0</v>
      </c>
      <c r="BN30" s="15">
        <v>0</v>
      </c>
      <c r="BO30" s="15">
        <v>0</v>
      </c>
      <c r="BP30" s="15">
        <v>0</v>
      </c>
      <c r="BQ30" s="15">
        <v>0</v>
      </c>
      <c r="BR30" s="15">
        <v>0</v>
      </c>
      <c r="BS30" s="15">
        <v>0</v>
      </c>
      <c r="BT30" s="15">
        <v>0</v>
      </c>
      <c r="BU30" s="15">
        <v>0</v>
      </c>
      <c r="BV30" s="15">
        <v>0</v>
      </c>
      <c r="BW30" s="15">
        <v>0</v>
      </c>
      <c r="BX30" s="15">
        <v>0</v>
      </c>
      <c r="BY30" s="15">
        <v>0</v>
      </c>
      <c r="BZ30" s="15">
        <v>0</v>
      </c>
      <c r="CA30" s="15">
        <v>0</v>
      </c>
      <c r="CB30" s="15">
        <v>0</v>
      </c>
      <c r="CC30" s="15">
        <v>0</v>
      </c>
      <c r="CD30" s="15">
        <v>0</v>
      </c>
      <c r="CE30" s="15">
        <v>0</v>
      </c>
      <c r="CF30" s="15">
        <v>0</v>
      </c>
      <c r="CG30" s="15">
        <v>0</v>
      </c>
      <c r="CH30" s="15">
        <v>0</v>
      </c>
      <c r="CI30" s="15">
        <v>0</v>
      </c>
      <c r="CJ30" s="15">
        <v>0</v>
      </c>
      <c r="CK30" s="15">
        <v>0</v>
      </c>
      <c r="CL30" s="15">
        <v>0</v>
      </c>
      <c r="CM30" s="15">
        <v>0</v>
      </c>
      <c r="CN30" s="15">
        <v>0</v>
      </c>
      <c r="CO30" s="15">
        <v>0</v>
      </c>
      <c r="CP30" s="10"/>
    </row>
    <row r="31" spans="1:94" ht="110.25" customHeight="1">
      <c r="A31" s="12" t="s">
        <v>24</v>
      </c>
      <c r="B31" s="13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31" s="14">
        <v>180</v>
      </c>
      <c r="D31" s="15">
        <v>26325</v>
      </c>
      <c r="E31" s="15">
        <v>0</v>
      </c>
      <c r="F31" s="15">
        <v>0</v>
      </c>
      <c r="G31" s="15">
        <v>0</v>
      </c>
      <c r="H31" s="15">
        <v>0</v>
      </c>
      <c r="I31" s="15">
        <v>950</v>
      </c>
      <c r="J31" s="15">
        <v>950</v>
      </c>
      <c r="K31" s="15">
        <v>1950</v>
      </c>
      <c r="L31" s="15">
        <v>0</v>
      </c>
      <c r="M31" s="15">
        <v>0</v>
      </c>
      <c r="N31" s="15">
        <v>3900</v>
      </c>
      <c r="O31" s="15">
        <v>5850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1000</v>
      </c>
      <c r="Y31" s="15">
        <v>0</v>
      </c>
      <c r="Z31" s="15">
        <v>1000</v>
      </c>
      <c r="AA31" s="15">
        <v>0</v>
      </c>
      <c r="AB31" s="15">
        <v>950</v>
      </c>
      <c r="AC31" s="15">
        <v>950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500</v>
      </c>
      <c r="AN31" s="15">
        <v>0</v>
      </c>
      <c r="AO31" s="15">
        <v>0</v>
      </c>
      <c r="AP31" s="15">
        <v>500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1950</v>
      </c>
      <c r="BD31" s="15">
        <v>0</v>
      </c>
      <c r="BE31" s="15">
        <v>0</v>
      </c>
      <c r="BF31" s="15">
        <v>1950</v>
      </c>
      <c r="BG31" s="15">
        <v>0</v>
      </c>
      <c r="BH31" s="15">
        <v>0</v>
      </c>
      <c r="BI31" s="15">
        <v>0</v>
      </c>
      <c r="BJ31" s="15">
        <v>0</v>
      </c>
      <c r="BK31" s="15">
        <v>0</v>
      </c>
      <c r="BL31" s="15">
        <v>0</v>
      </c>
      <c r="BM31" s="15">
        <v>0</v>
      </c>
      <c r="BN31" s="15">
        <v>0</v>
      </c>
      <c r="BO31" s="15">
        <v>0</v>
      </c>
      <c r="BP31" s="15">
        <v>0</v>
      </c>
      <c r="BQ31" s="15">
        <v>0</v>
      </c>
      <c r="BR31" s="15">
        <v>0</v>
      </c>
      <c r="BS31" s="15">
        <v>0</v>
      </c>
      <c r="BT31" s="15">
        <v>0</v>
      </c>
      <c r="BU31" s="15">
        <v>0</v>
      </c>
      <c r="BV31" s="15">
        <v>0</v>
      </c>
      <c r="BW31" s="15">
        <v>1770</v>
      </c>
      <c r="BX31" s="15">
        <v>0</v>
      </c>
      <c r="BY31" s="15">
        <v>1770</v>
      </c>
      <c r="BZ31" s="15">
        <v>13355</v>
      </c>
      <c r="CA31" s="15">
        <v>0</v>
      </c>
      <c r="CB31" s="15">
        <v>0</v>
      </c>
      <c r="CC31" s="15">
        <v>0</v>
      </c>
      <c r="CD31" s="15">
        <v>13355</v>
      </c>
      <c r="CE31" s="15">
        <v>0</v>
      </c>
      <c r="CF31" s="15">
        <v>0</v>
      </c>
      <c r="CG31" s="15">
        <v>0</v>
      </c>
      <c r="CH31" s="15">
        <v>0</v>
      </c>
      <c r="CI31" s="15">
        <v>0</v>
      </c>
      <c r="CJ31" s="15">
        <v>0</v>
      </c>
      <c r="CK31" s="15">
        <v>0</v>
      </c>
      <c r="CL31" s="15">
        <v>0</v>
      </c>
      <c r="CM31" s="15">
        <v>0</v>
      </c>
      <c r="CN31" s="15">
        <v>0</v>
      </c>
      <c r="CO31" s="15">
        <v>0</v>
      </c>
      <c r="CP31" s="10"/>
    </row>
    <row r="32" spans="1:94" ht="47.25" customHeight="1">
      <c r="A32" s="12" t="s">
        <v>25</v>
      </c>
      <c r="B32" s="13" t="str">
        <f>"Израсходовано средств, всего"</f>
        <v>Израсходовано средств, всего</v>
      </c>
      <c r="C32" s="14">
        <v>190</v>
      </c>
      <c r="D32" s="15">
        <v>2205495</v>
      </c>
      <c r="E32" s="15">
        <v>10000</v>
      </c>
      <c r="F32" s="15">
        <v>0</v>
      </c>
      <c r="G32" s="15">
        <v>0</v>
      </c>
      <c r="H32" s="15">
        <v>50</v>
      </c>
      <c r="I32" s="15">
        <v>50</v>
      </c>
      <c r="J32" s="15">
        <v>10100</v>
      </c>
      <c r="K32" s="15">
        <v>50</v>
      </c>
      <c r="L32" s="15">
        <v>50</v>
      </c>
      <c r="M32" s="15">
        <v>10000</v>
      </c>
      <c r="N32" s="15">
        <v>100</v>
      </c>
      <c r="O32" s="15">
        <v>10200</v>
      </c>
      <c r="P32" s="15">
        <v>98700</v>
      </c>
      <c r="Q32" s="15">
        <v>10000</v>
      </c>
      <c r="R32" s="15">
        <v>50</v>
      </c>
      <c r="S32" s="15">
        <v>108750</v>
      </c>
      <c r="T32" s="15">
        <v>50</v>
      </c>
      <c r="U32" s="15">
        <v>10000</v>
      </c>
      <c r="V32" s="15">
        <v>23000</v>
      </c>
      <c r="W32" s="15">
        <v>33050</v>
      </c>
      <c r="X32" s="15">
        <v>50</v>
      </c>
      <c r="Y32" s="15">
        <v>10000</v>
      </c>
      <c r="Z32" s="15">
        <v>10050</v>
      </c>
      <c r="AA32" s="15">
        <v>10000</v>
      </c>
      <c r="AB32" s="15">
        <v>50</v>
      </c>
      <c r="AC32" s="15">
        <v>10050</v>
      </c>
      <c r="AD32" s="15">
        <v>10000</v>
      </c>
      <c r="AE32" s="15">
        <v>50</v>
      </c>
      <c r="AF32" s="15">
        <v>0</v>
      </c>
      <c r="AG32" s="15">
        <v>10050</v>
      </c>
      <c r="AH32" s="15">
        <v>20050</v>
      </c>
      <c r="AI32" s="15">
        <v>50</v>
      </c>
      <c r="AJ32" s="15">
        <v>10000</v>
      </c>
      <c r="AK32" s="15">
        <v>30100</v>
      </c>
      <c r="AL32" s="15">
        <v>0</v>
      </c>
      <c r="AM32" s="15">
        <v>0</v>
      </c>
      <c r="AN32" s="15">
        <v>0</v>
      </c>
      <c r="AO32" s="15">
        <v>10000</v>
      </c>
      <c r="AP32" s="15">
        <v>10000</v>
      </c>
      <c r="AQ32" s="15">
        <v>1010000</v>
      </c>
      <c r="AR32" s="15">
        <v>50</v>
      </c>
      <c r="AS32" s="15">
        <v>7470</v>
      </c>
      <c r="AT32" s="15">
        <v>1017520</v>
      </c>
      <c r="AU32" s="15">
        <v>10000</v>
      </c>
      <c r="AV32" s="15">
        <v>50</v>
      </c>
      <c r="AW32" s="15">
        <v>10050</v>
      </c>
      <c r="AX32" s="15">
        <v>15000</v>
      </c>
      <c r="AY32" s="15">
        <v>6000</v>
      </c>
      <c r="AZ32" s="15">
        <v>50</v>
      </c>
      <c r="BA32" s="15">
        <v>6750</v>
      </c>
      <c r="BB32" s="15">
        <v>27800</v>
      </c>
      <c r="BC32" s="15">
        <v>20050</v>
      </c>
      <c r="BD32" s="15">
        <v>10000</v>
      </c>
      <c r="BE32" s="15">
        <v>50</v>
      </c>
      <c r="BF32" s="15">
        <v>30100</v>
      </c>
      <c r="BG32" s="15">
        <v>10000</v>
      </c>
      <c r="BH32" s="15">
        <v>50</v>
      </c>
      <c r="BI32" s="15">
        <v>10050</v>
      </c>
      <c r="BJ32" s="15">
        <v>50</v>
      </c>
      <c r="BK32" s="15">
        <v>10000</v>
      </c>
      <c r="BL32" s="15">
        <v>10050</v>
      </c>
      <c r="BM32" s="15">
        <v>50</v>
      </c>
      <c r="BN32" s="15">
        <v>10000</v>
      </c>
      <c r="BO32" s="15">
        <v>10050</v>
      </c>
      <c r="BP32" s="15">
        <v>50</v>
      </c>
      <c r="BQ32" s="15">
        <v>10000</v>
      </c>
      <c r="BR32" s="15">
        <v>10050</v>
      </c>
      <c r="BS32" s="15">
        <v>0</v>
      </c>
      <c r="BT32" s="15">
        <v>100</v>
      </c>
      <c r="BU32" s="15">
        <v>725000</v>
      </c>
      <c r="BV32" s="15">
        <v>725100</v>
      </c>
      <c r="BW32" s="15">
        <v>230</v>
      </c>
      <c r="BX32" s="15">
        <v>0</v>
      </c>
      <c r="BY32" s="15">
        <v>230</v>
      </c>
      <c r="BZ32" s="15">
        <v>16645</v>
      </c>
      <c r="CA32" s="15">
        <v>100</v>
      </c>
      <c r="CB32" s="15">
        <v>25000</v>
      </c>
      <c r="CC32" s="15">
        <v>100</v>
      </c>
      <c r="CD32" s="15">
        <v>41845</v>
      </c>
      <c r="CE32" s="15">
        <v>10000</v>
      </c>
      <c r="CF32" s="15">
        <v>100</v>
      </c>
      <c r="CG32" s="15">
        <v>10100</v>
      </c>
      <c r="CH32" s="15">
        <v>100</v>
      </c>
      <c r="CI32" s="15">
        <v>25000</v>
      </c>
      <c r="CJ32" s="15">
        <v>25100</v>
      </c>
      <c r="CK32" s="15">
        <v>20000</v>
      </c>
      <c r="CL32" s="15">
        <v>25000</v>
      </c>
      <c r="CM32" s="15">
        <v>0</v>
      </c>
      <c r="CN32" s="15">
        <v>100</v>
      </c>
      <c r="CO32" s="15">
        <v>45100</v>
      </c>
      <c r="CP32" s="10"/>
    </row>
    <row r="33" spans="1:94">
      <c r="A33" s="12" t="s">
        <v>7</v>
      </c>
      <c r="B33" s="14" t="str">
        <f>"из них"</f>
        <v>из них</v>
      </c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0"/>
    </row>
    <row r="34" spans="1:94" ht="110.25" customHeight="1">
      <c r="A34" s="12" t="s">
        <v>26</v>
      </c>
      <c r="B34" s="13" t="str">
        <f>"На организацию сбора подписей избирателей, 
из них"</f>
        <v>На организацию сбора подписей избирателей, 
из них</v>
      </c>
      <c r="C34" s="14">
        <v>200</v>
      </c>
      <c r="D34" s="15">
        <v>2145</v>
      </c>
      <c r="E34" s="15">
        <v>0</v>
      </c>
      <c r="F34" s="15">
        <v>0</v>
      </c>
      <c r="G34" s="15">
        <v>0</v>
      </c>
      <c r="H34" s="15">
        <v>50</v>
      </c>
      <c r="I34" s="15">
        <v>50</v>
      </c>
      <c r="J34" s="15">
        <v>100</v>
      </c>
      <c r="K34" s="15">
        <v>50</v>
      </c>
      <c r="L34" s="15">
        <v>50</v>
      </c>
      <c r="M34" s="15">
        <v>0</v>
      </c>
      <c r="N34" s="15">
        <v>100</v>
      </c>
      <c r="O34" s="15">
        <v>200</v>
      </c>
      <c r="P34" s="15">
        <v>0</v>
      </c>
      <c r="Q34" s="15">
        <v>0</v>
      </c>
      <c r="R34" s="15">
        <v>50</v>
      </c>
      <c r="S34" s="15">
        <v>50</v>
      </c>
      <c r="T34" s="15">
        <v>50</v>
      </c>
      <c r="U34" s="15">
        <v>0</v>
      </c>
      <c r="V34" s="15">
        <v>0</v>
      </c>
      <c r="W34" s="15">
        <v>50</v>
      </c>
      <c r="X34" s="15">
        <v>50</v>
      </c>
      <c r="Y34" s="15">
        <v>0</v>
      </c>
      <c r="Z34" s="15">
        <v>50</v>
      </c>
      <c r="AA34" s="15">
        <v>0</v>
      </c>
      <c r="AB34" s="15">
        <v>50</v>
      </c>
      <c r="AC34" s="15">
        <v>50</v>
      </c>
      <c r="AD34" s="15">
        <v>0</v>
      </c>
      <c r="AE34" s="15">
        <v>50</v>
      </c>
      <c r="AF34" s="15">
        <v>0</v>
      </c>
      <c r="AG34" s="15">
        <v>50</v>
      </c>
      <c r="AH34" s="15">
        <v>50</v>
      </c>
      <c r="AI34" s="15">
        <v>50</v>
      </c>
      <c r="AJ34" s="15">
        <v>0</v>
      </c>
      <c r="AK34" s="15">
        <v>100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50</v>
      </c>
      <c r="AS34" s="15">
        <v>50</v>
      </c>
      <c r="AT34" s="15">
        <v>100</v>
      </c>
      <c r="AU34" s="15">
        <v>0</v>
      </c>
      <c r="AV34" s="15">
        <v>50</v>
      </c>
      <c r="AW34" s="15">
        <v>50</v>
      </c>
      <c r="AX34" s="15">
        <v>0</v>
      </c>
      <c r="AY34" s="15">
        <v>0</v>
      </c>
      <c r="AZ34" s="15">
        <v>50</v>
      </c>
      <c r="BA34" s="15">
        <v>50</v>
      </c>
      <c r="BB34" s="15">
        <v>100</v>
      </c>
      <c r="BC34" s="15">
        <v>50</v>
      </c>
      <c r="BD34" s="15">
        <v>0</v>
      </c>
      <c r="BE34" s="15">
        <v>50</v>
      </c>
      <c r="BF34" s="15">
        <v>100</v>
      </c>
      <c r="BG34" s="15">
        <v>0</v>
      </c>
      <c r="BH34" s="15">
        <v>50</v>
      </c>
      <c r="BI34" s="15">
        <v>50</v>
      </c>
      <c r="BJ34" s="15">
        <v>50</v>
      </c>
      <c r="BK34" s="15">
        <v>0</v>
      </c>
      <c r="BL34" s="15">
        <v>50</v>
      </c>
      <c r="BM34" s="15">
        <v>50</v>
      </c>
      <c r="BN34" s="15">
        <v>0</v>
      </c>
      <c r="BO34" s="15">
        <v>50</v>
      </c>
      <c r="BP34" s="15">
        <v>50</v>
      </c>
      <c r="BQ34" s="15">
        <v>0</v>
      </c>
      <c r="BR34" s="15">
        <v>50</v>
      </c>
      <c r="BS34" s="15">
        <v>0</v>
      </c>
      <c r="BT34" s="15">
        <v>100</v>
      </c>
      <c r="BU34" s="15">
        <v>0</v>
      </c>
      <c r="BV34" s="15">
        <v>100</v>
      </c>
      <c r="BW34" s="15">
        <v>230</v>
      </c>
      <c r="BX34" s="15">
        <v>0</v>
      </c>
      <c r="BY34" s="15">
        <v>230</v>
      </c>
      <c r="BZ34" s="15">
        <v>115</v>
      </c>
      <c r="CA34" s="15">
        <v>100</v>
      </c>
      <c r="CB34" s="15">
        <v>0</v>
      </c>
      <c r="CC34" s="15">
        <v>100</v>
      </c>
      <c r="CD34" s="15">
        <v>315</v>
      </c>
      <c r="CE34" s="15">
        <v>0</v>
      </c>
      <c r="CF34" s="15">
        <v>100</v>
      </c>
      <c r="CG34" s="15">
        <v>100</v>
      </c>
      <c r="CH34" s="15">
        <v>100</v>
      </c>
      <c r="CI34" s="15">
        <v>0</v>
      </c>
      <c r="CJ34" s="15">
        <v>100</v>
      </c>
      <c r="CK34" s="15">
        <v>0</v>
      </c>
      <c r="CL34" s="15">
        <v>0</v>
      </c>
      <c r="CM34" s="15">
        <v>0</v>
      </c>
      <c r="CN34" s="15">
        <v>100</v>
      </c>
      <c r="CO34" s="15">
        <v>100</v>
      </c>
      <c r="CP34" s="10"/>
    </row>
    <row r="35" spans="1:94">
      <c r="A35" s="12" t="s">
        <v>7</v>
      </c>
      <c r="B35" s="14" t="str">
        <f>"из них"</f>
        <v>из них</v>
      </c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0"/>
    </row>
    <row r="36" spans="1:94" ht="94.5" customHeight="1">
      <c r="A36" s="12" t="s">
        <v>27</v>
      </c>
      <c r="B36" s="13" t="str">
        <f>"На оплату труда лиц, привлекаемых для сбора подписей избирателей"</f>
        <v>На оплату труда лиц, привлекаемых для сбора подписей избирателей</v>
      </c>
      <c r="C36" s="14">
        <v>210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  <c r="BJ36" s="15">
        <v>0</v>
      </c>
      <c r="BK36" s="15">
        <v>0</v>
      </c>
      <c r="BL36" s="15">
        <v>0</v>
      </c>
      <c r="BM36" s="15">
        <v>0</v>
      </c>
      <c r="BN36" s="15">
        <v>0</v>
      </c>
      <c r="BO36" s="15">
        <v>0</v>
      </c>
      <c r="BP36" s="15">
        <v>0</v>
      </c>
      <c r="BQ36" s="15">
        <v>0</v>
      </c>
      <c r="BR36" s="15">
        <v>0</v>
      </c>
      <c r="BS36" s="15">
        <v>0</v>
      </c>
      <c r="BT36" s="15">
        <v>0</v>
      </c>
      <c r="BU36" s="15">
        <v>0</v>
      </c>
      <c r="BV36" s="15">
        <v>0</v>
      </c>
      <c r="BW36" s="15">
        <v>0</v>
      </c>
      <c r="BX36" s="15">
        <v>0</v>
      </c>
      <c r="BY36" s="15">
        <v>0</v>
      </c>
      <c r="BZ36" s="15">
        <v>0</v>
      </c>
      <c r="CA36" s="15">
        <v>0</v>
      </c>
      <c r="CB36" s="15">
        <v>0</v>
      </c>
      <c r="CC36" s="15">
        <v>0</v>
      </c>
      <c r="CD36" s="15">
        <v>0</v>
      </c>
      <c r="CE36" s="15">
        <v>0</v>
      </c>
      <c r="CF36" s="15">
        <v>0</v>
      </c>
      <c r="CG36" s="15">
        <v>0</v>
      </c>
      <c r="CH36" s="15">
        <v>0</v>
      </c>
      <c r="CI36" s="15">
        <v>0</v>
      </c>
      <c r="CJ36" s="15">
        <v>0</v>
      </c>
      <c r="CK36" s="15">
        <v>0</v>
      </c>
      <c r="CL36" s="15">
        <v>0</v>
      </c>
      <c r="CM36" s="15">
        <v>0</v>
      </c>
      <c r="CN36" s="15">
        <v>0</v>
      </c>
      <c r="CO36" s="15">
        <v>0</v>
      </c>
      <c r="CP36" s="10"/>
    </row>
    <row r="37" spans="1:94" ht="126" customHeight="1">
      <c r="A37" s="12" t="s">
        <v>28</v>
      </c>
      <c r="B37" s="13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7" s="14">
        <v>220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  <c r="BJ37" s="15">
        <v>0</v>
      </c>
      <c r="BK37" s="15">
        <v>0</v>
      </c>
      <c r="BL37" s="15">
        <v>0</v>
      </c>
      <c r="BM37" s="15">
        <v>0</v>
      </c>
      <c r="BN37" s="15">
        <v>0</v>
      </c>
      <c r="BO37" s="15">
        <v>0</v>
      </c>
      <c r="BP37" s="15">
        <v>0</v>
      </c>
      <c r="BQ37" s="15">
        <v>0</v>
      </c>
      <c r="BR37" s="15">
        <v>0</v>
      </c>
      <c r="BS37" s="15">
        <v>0</v>
      </c>
      <c r="BT37" s="15">
        <v>0</v>
      </c>
      <c r="BU37" s="15">
        <v>0</v>
      </c>
      <c r="BV37" s="15">
        <v>0</v>
      </c>
      <c r="BW37" s="15">
        <v>0</v>
      </c>
      <c r="BX37" s="15">
        <v>0</v>
      </c>
      <c r="BY37" s="15">
        <v>0</v>
      </c>
      <c r="BZ37" s="15">
        <v>0</v>
      </c>
      <c r="CA37" s="15">
        <v>0</v>
      </c>
      <c r="CB37" s="15">
        <v>0</v>
      </c>
      <c r="CC37" s="15">
        <v>0</v>
      </c>
      <c r="CD37" s="15">
        <v>0</v>
      </c>
      <c r="CE37" s="15">
        <v>0</v>
      </c>
      <c r="CF37" s="15">
        <v>0</v>
      </c>
      <c r="CG37" s="15">
        <v>0</v>
      </c>
      <c r="CH37" s="15">
        <v>0</v>
      </c>
      <c r="CI37" s="15">
        <v>0</v>
      </c>
      <c r="CJ37" s="15">
        <v>0</v>
      </c>
      <c r="CK37" s="15">
        <v>0</v>
      </c>
      <c r="CL37" s="15">
        <v>0</v>
      </c>
      <c r="CM37" s="15">
        <v>0</v>
      </c>
      <c r="CN37" s="15">
        <v>0</v>
      </c>
      <c r="CO37" s="15">
        <v>0</v>
      </c>
      <c r="CP37" s="10"/>
    </row>
    <row r="38" spans="1:94" ht="141.75" customHeight="1">
      <c r="A38" s="12" t="s">
        <v>29</v>
      </c>
      <c r="B38" s="13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8" s="14">
        <v>230</v>
      </c>
      <c r="D38" s="15">
        <v>80000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  <c r="BJ38" s="15">
        <v>0</v>
      </c>
      <c r="BK38" s="15">
        <v>0</v>
      </c>
      <c r="BL38" s="15">
        <v>0</v>
      </c>
      <c r="BM38" s="15">
        <v>0</v>
      </c>
      <c r="BN38" s="15">
        <v>0</v>
      </c>
      <c r="BO38" s="15">
        <v>0</v>
      </c>
      <c r="BP38" s="15">
        <v>0</v>
      </c>
      <c r="BQ38" s="15">
        <v>0</v>
      </c>
      <c r="BR38" s="15">
        <v>0</v>
      </c>
      <c r="BS38" s="15">
        <v>0</v>
      </c>
      <c r="BT38" s="15">
        <v>0</v>
      </c>
      <c r="BU38" s="15">
        <v>15000</v>
      </c>
      <c r="BV38" s="15">
        <v>15000</v>
      </c>
      <c r="BW38" s="15">
        <v>0</v>
      </c>
      <c r="BX38" s="15">
        <v>0</v>
      </c>
      <c r="BY38" s="15">
        <v>0</v>
      </c>
      <c r="BZ38" s="15">
        <v>0</v>
      </c>
      <c r="CA38" s="15">
        <v>0</v>
      </c>
      <c r="CB38" s="15">
        <v>15000</v>
      </c>
      <c r="CC38" s="15">
        <v>0</v>
      </c>
      <c r="CD38" s="15">
        <v>15000</v>
      </c>
      <c r="CE38" s="15">
        <v>0</v>
      </c>
      <c r="CF38" s="15">
        <v>0</v>
      </c>
      <c r="CG38" s="15">
        <v>0</v>
      </c>
      <c r="CH38" s="15">
        <v>0</v>
      </c>
      <c r="CI38" s="15">
        <v>15000</v>
      </c>
      <c r="CJ38" s="15">
        <v>15000</v>
      </c>
      <c r="CK38" s="15">
        <v>20000</v>
      </c>
      <c r="CL38" s="15">
        <v>15000</v>
      </c>
      <c r="CM38" s="15">
        <v>0</v>
      </c>
      <c r="CN38" s="15">
        <v>0</v>
      </c>
      <c r="CO38" s="15">
        <v>35000</v>
      </c>
      <c r="CP38" s="10"/>
    </row>
    <row r="39" spans="1:94" ht="110.25" customHeight="1">
      <c r="A39" s="12" t="s">
        <v>30</v>
      </c>
      <c r="B39" s="13" t="str">
        <f>"На предвыборную агитацию через сетевые издания"</f>
        <v>На предвыборную агитацию через сетевые издания</v>
      </c>
      <c r="C39" s="14">
        <v>240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  <c r="BJ39" s="15">
        <v>0</v>
      </c>
      <c r="BK39" s="15">
        <v>0</v>
      </c>
      <c r="BL39" s="15">
        <v>0</v>
      </c>
      <c r="BM39" s="15">
        <v>0</v>
      </c>
      <c r="BN39" s="15">
        <v>0</v>
      </c>
      <c r="BO39" s="15">
        <v>0</v>
      </c>
      <c r="BP39" s="15">
        <v>0</v>
      </c>
      <c r="BQ39" s="15">
        <v>0</v>
      </c>
      <c r="BR39" s="15">
        <v>0</v>
      </c>
      <c r="BS39" s="15">
        <v>0</v>
      </c>
      <c r="BT39" s="15">
        <v>0</v>
      </c>
      <c r="BU39" s="15">
        <v>0</v>
      </c>
      <c r="BV39" s="15">
        <v>0</v>
      </c>
      <c r="BW39" s="15">
        <v>0</v>
      </c>
      <c r="BX39" s="15">
        <v>0</v>
      </c>
      <c r="BY39" s="15">
        <v>0</v>
      </c>
      <c r="BZ39" s="15">
        <v>0</v>
      </c>
      <c r="CA39" s="15">
        <v>0</v>
      </c>
      <c r="CB39" s="15">
        <v>0</v>
      </c>
      <c r="CC39" s="15">
        <v>0</v>
      </c>
      <c r="CD39" s="15">
        <v>0</v>
      </c>
      <c r="CE39" s="15">
        <v>0</v>
      </c>
      <c r="CF39" s="15">
        <v>0</v>
      </c>
      <c r="CG39" s="15">
        <v>0</v>
      </c>
      <c r="CH39" s="15">
        <v>0</v>
      </c>
      <c r="CI39" s="15">
        <v>0</v>
      </c>
      <c r="CJ39" s="15">
        <v>0</v>
      </c>
      <c r="CK39" s="15">
        <v>0</v>
      </c>
      <c r="CL39" s="15">
        <v>0</v>
      </c>
      <c r="CM39" s="15">
        <v>0</v>
      </c>
      <c r="CN39" s="15">
        <v>0</v>
      </c>
      <c r="CO39" s="15">
        <v>0</v>
      </c>
      <c r="CP39" s="10"/>
    </row>
    <row r="40" spans="1:94" ht="141.75" customHeight="1">
      <c r="A40" s="12" t="s">
        <v>31</v>
      </c>
      <c r="B40" s="13" t="str">
        <f>"На выпуск и распространение печатных, аудиовизуальных и иных агитационных материалов"</f>
        <v>На выпуск и распространение печатных, аудиовизуальных и иных агитационных материалов</v>
      </c>
      <c r="C40" s="14">
        <v>250</v>
      </c>
      <c r="D40" s="15">
        <v>371650</v>
      </c>
      <c r="E40" s="15">
        <v>10000</v>
      </c>
      <c r="F40" s="15">
        <v>0</v>
      </c>
      <c r="G40" s="15">
        <v>0</v>
      </c>
      <c r="H40" s="15">
        <v>0</v>
      </c>
      <c r="I40" s="15">
        <v>0</v>
      </c>
      <c r="J40" s="15">
        <v>10000</v>
      </c>
      <c r="K40" s="15">
        <v>0</v>
      </c>
      <c r="L40" s="15">
        <v>0</v>
      </c>
      <c r="M40" s="15">
        <v>10000</v>
      </c>
      <c r="N40" s="15">
        <v>0</v>
      </c>
      <c r="O40" s="15">
        <v>10000</v>
      </c>
      <c r="P40" s="15">
        <v>57000</v>
      </c>
      <c r="Q40" s="15">
        <v>10000</v>
      </c>
      <c r="R40" s="15">
        <v>0</v>
      </c>
      <c r="S40" s="15">
        <v>67000</v>
      </c>
      <c r="T40" s="15">
        <v>0</v>
      </c>
      <c r="U40" s="15">
        <v>10000</v>
      </c>
      <c r="V40" s="15">
        <v>14000</v>
      </c>
      <c r="W40" s="15">
        <v>24000</v>
      </c>
      <c r="X40" s="15">
        <v>0</v>
      </c>
      <c r="Y40" s="15">
        <v>10000</v>
      </c>
      <c r="Z40" s="15">
        <v>10000</v>
      </c>
      <c r="AA40" s="15">
        <v>10000</v>
      </c>
      <c r="AB40" s="15">
        <v>0</v>
      </c>
      <c r="AC40" s="15">
        <v>10000</v>
      </c>
      <c r="AD40" s="15">
        <v>10000</v>
      </c>
      <c r="AE40" s="15">
        <v>0</v>
      </c>
      <c r="AF40" s="15">
        <v>0</v>
      </c>
      <c r="AG40" s="15">
        <v>10000</v>
      </c>
      <c r="AH40" s="15">
        <v>20000</v>
      </c>
      <c r="AI40" s="15">
        <v>0</v>
      </c>
      <c r="AJ40" s="15">
        <v>10000</v>
      </c>
      <c r="AK40" s="15">
        <v>30000</v>
      </c>
      <c r="AL40" s="15">
        <v>0</v>
      </c>
      <c r="AM40" s="15">
        <v>0</v>
      </c>
      <c r="AN40" s="15">
        <v>0</v>
      </c>
      <c r="AO40" s="15">
        <v>10000</v>
      </c>
      <c r="AP40" s="15">
        <v>10000</v>
      </c>
      <c r="AQ40" s="15">
        <v>10000</v>
      </c>
      <c r="AR40" s="15">
        <v>0</v>
      </c>
      <c r="AS40" s="15">
        <v>7420</v>
      </c>
      <c r="AT40" s="15">
        <v>17420</v>
      </c>
      <c r="AU40" s="15">
        <v>10000</v>
      </c>
      <c r="AV40" s="15">
        <v>0</v>
      </c>
      <c r="AW40" s="15">
        <v>10000</v>
      </c>
      <c r="AX40" s="15">
        <v>14000</v>
      </c>
      <c r="AY40" s="15">
        <v>6000</v>
      </c>
      <c r="AZ40" s="15">
        <v>0</v>
      </c>
      <c r="BA40" s="15">
        <v>6700</v>
      </c>
      <c r="BB40" s="15">
        <v>26700</v>
      </c>
      <c r="BC40" s="15">
        <v>20000</v>
      </c>
      <c r="BD40" s="15">
        <v>10000</v>
      </c>
      <c r="BE40" s="15">
        <v>0</v>
      </c>
      <c r="BF40" s="15">
        <v>30000</v>
      </c>
      <c r="BG40" s="15">
        <v>10000</v>
      </c>
      <c r="BH40" s="15">
        <v>0</v>
      </c>
      <c r="BI40" s="15">
        <v>10000</v>
      </c>
      <c r="BJ40" s="15">
        <v>0</v>
      </c>
      <c r="BK40" s="15">
        <v>10000</v>
      </c>
      <c r="BL40" s="15">
        <v>10000</v>
      </c>
      <c r="BM40" s="15">
        <v>0</v>
      </c>
      <c r="BN40" s="15">
        <v>10000</v>
      </c>
      <c r="BO40" s="15">
        <v>10000</v>
      </c>
      <c r="BP40" s="15">
        <v>0</v>
      </c>
      <c r="BQ40" s="15">
        <v>10000</v>
      </c>
      <c r="BR40" s="15">
        <v>10000</v>
      </c>
      <c r="BS40" s="15">
        <v>0</v>
      </c>
      <c r="BT40" s="15">
        <v>0</v>
      </c>
      <c r="BU40" s="15">
        <v>10000</v>
      </c>
      <c r="BV40" s="15">
        <v>10000</v>
      </c>
      <c r="BW40" s="15">
        <v>0</v>
      </c>
      <c r="BX40" s="15">
        <v>0</v>
      </c>
      <c r="BY40" s="15">
        <v>0</v>
      </c>
      <c r="BZ40" s="15">
        <v>16530</v>
      </c>
      <c r="CA40" s="15">
        <v>0</v>
      </c>
      <c r="CB40" s="15">
        <v>10000</v>
      </c>
      <c r="CC40" s="15">
        <v>0</v>
      </c>
      <c r="CD40" s="15">
        <v>26530</v>
      </c>
      <c r="CE40" s="15">
        <v>10000</v>
      </c>
      <c r="CF40" s="15">
        <v>0</v>
      </c>
      <c r="CG40" s="15">
        <v>10000</v>
      </c>
      <c r="CH40" s="15">
        <v>0</v>
      </c>
      <c r="CI40" s="15">
        <v>10000</v>
      </c>
      <c r="CJ40" s="15">
        <v>10000</v>
      </c>
      <c r="CK40" s="15">
        <v>0</v>
      </c>
      <c r="CL40" s="15">
        <v>10000</v>
      </c>
      <c r="CM40" s="15">
        <v>0</v>
      </c>
      <c r="CN40" s="15">
        <v>0</v>
      </c>
      <c r="CO40" s="15">
        <v>10000</v>
      </c>
      <c r="CP40" s="10"/>
    </row>
    <row r="41" spans="1:94" ht="94.5" customHeight="1">
      <c r="A41" s="12" t="s">
        <v>32</v>
      </c>
      <c r="B41" s="13" t="str">
        <f>"На проведение публичных массовых мероприятий"</f>
        <v>На проведение публичных массовых мероприятий</v>
      </c>
      <c r="C41" s="14">
        <v>260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  <c r="BJ41" s="15">
        <v>0</v>
      </c>
      <c r="BK41" s="15">
        <v>0</v>
      </c>
      <c r="BL41" s="15">
        <v>0</v>
      </c>
      <c r="BM41" s="15">
        <v>0</v>
      </c>
      <c r="BN41" s="15">
        <v>0</v>
      </c>
      <c r="BO41" s="15">
        <v>0</v>
      </c>
      <c r="BP41" s="15">
        <v>0</v>
      </c>
      <c r="BQ41" s="15">
        <v>0</v>
      </c>
      <c r="BR41" s="15">
        <v>0</v>
      </c>
      <c r="BS41" s="15">
        <v>0</v>
      </c>
      <c r="BT41" s="15">
        <v>0</v>
      </c>
      <c r="BU41" s="15">
        <v>0</v>
      </c>
      <c r="BV41" s="15">
        <v>0</v>
      </c>
      <c r="BW41" s="15">
        <v>0</v>
      </c>
      <c r="BX41" s="15">
        <v>0</v>
      </c>
      <c r="BY41" s="15">
        <v>0</v>
      </c>
      <c r="BZ41" s="15">
        <v>0</v>
      </c>
      <c r="CA41" s="15">
        <v>0</v>
      </c>
      <c r="CB41" s="15">
        <v>0</v>
      </c>
      <c r="CC41" s="15">
        <v>0</v>
      </c>
      <c r="CD41" s="15">
        <v>0</v>
      </c>
      <c r="CE41" s="15">
        <v>0</v>
      </c>
      <c r="CF41" s="15">
        <v>0</v>
      </c>
      <c r="CG41" s="15">
        <v>0</v>
      </c>
      <c r="CH41" s="15">
        <v>0</v>
      </c>
      <c r="CI41" s="15">
        <v>0</v>
      </c>
      <c r="CJ41" s="15">
        <v>0</v>
      </c>
      <c r="CK41" s="15">
        <v>0</v>
      </c>
      <c r="CL41" s="15">
        <v>0</v>
      </c>
      <c r="CM41" s="15">
        <v>0</v>
      </c>
      <c r="CN41" s="15">
        <v>0</v>
      </c>
      <c r="CO41" s="15">
        <v>0</v>
      </c>
      <c r="CP41" s="10"/>
    </row>
    <row r="42" spans="1:94" ht="110.25" customHeight="1">
      <c r="A42" s="12" t="s">
        <v>33</v>
      </c>
      <c r="B42" s="13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42" s="14">
        <v>270</v>
      </c>
      <c r="D42" s="15">
        <v>1000000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1000000</v>
      </c>
      <c r="AR42" s="15">
        <v>0</v>
      </c>
      <c r="AS42" s="15">
        <v>0</v>
      </c>
      <c r="AT42" s="15">
        <v>1000000</v>
      </c>
      <c r="AU42" s="15">
        <v>0</v>
      </c>
      <c r="AV42" s="15">
        <v>0</v>
      </c>
      <c r="AW42" s="15">
        <v>0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  <c r="BJ42" s="15">
        <v>0</v>
      </c>
      <c r="BK42" s="15">
        <v>0</v>
      </c>
      <c r="BL42" s="15">
        <v>0</v>
      </c>
      <c r="BM42" s="15">
        <v>0</v>
      </c>
      <c r="BN42" s="15">
        <v>0</v>
      </c>
      <c r="BO42" s="15">
        <v>0</v>
      </c>
      <c r="BP42" s="15">
        <v>0</v>
      </c>
      <c r="BQ42" s="15">
        <v>0</v>
      </c>
      <c r="BR42" s="15">
        <v>0</v>
      </c>
      <c r="BS42" s="15">
        <v>0</v>
      </c>
      <c r="BT42" s="15">
        <v>0</v>
      </c>
      <c r="BU42" s="15">
        <v>0</v>
      </c>
      <c r="BV42" s="15">
        <v>0</v>
      </c>
      <c r="BW42" s="15">
        <v>0</v>
      </c>
      <c r="BX42" s="15">
        <v>0</v>
      </c>
      <c r="BY42" s="15">
        <v>0</v>
      </c>
      <c r="BZ42" s="15">
        <v>0</v>
      </c>
      <c r="CA42" s="15">
        <v>0</v>
      </c>
      <c r="CB42" s="15">
        <v>0</v>
      </c>
      <c r="CC42" s="15">
        <v>0</v>
      </c>
      <c r="CD42" s="15">
        <v>0</v>
      </c>
      <c r="CE42" s="15">
        <v>0</v>
      </c>
      <c r="CF42" s="15">
        <v>0</v>
      </c>
      <c r="CG42" s="15">
        <v>0</v>
      </c>
      <c r="CH42" s="15">
        <v>0</v>
      </c>
      <c r="CI42" s="15">
        <v>0</v>
      </c>
      <c r="CJ42" s="15">
        <v>0</v>
      </c>
      <c r="CK42" s="15">
        <v>0</v>
      </c>
      <c r="CL42" s="15">
        <v>0</v>
      </c>
      <c r="CM42" s="15">
        <v>0</v>
      </c>
      <c r="CN42" s="15">
        <v>0</v>
      </c>
      <c r="CO42" s="15">
        <v>0</v>
      </c>
      <c r="CP42" s="10"/>
    </row>
    <row r="43" spans="1:94" ht="220.5" customHeight="1">
      <c r="A43" s="12" t="s">
        <v>34</v>
      </c>
      <c r="B43" s="13" t="str">
        <f>"На оплату других работ (услуг), выполненных (оказанных) юридическими лицами или гражданами Российской Федерации по договорам"</f>
        <v>На оплату других работ (услуг), выполненных (оказанных) юридическими лицами или гражданами Российской Федерации по договорам</v>
      </c>
      <c r="C43" s="14">
        <v>280</v>
      </c>
      <c r="D43" s="15">
        <v>751700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41700</v>
      </c>
      <c r="Q43" s="15">
        <v>0</v>
      </c>
      <c r="R43" s="15">
        <v>0</v>
      </c>
      <c r="S43" s="15">
        <v>41700</v>
      </c>
      <c r="T43" s="15">
        <v>0</v>
      </c>
      <c r="U43" s="15">
        <v>0</v>
      </c>
      <c r="V43" s="15">
        <v>9000</v>
      </c>
      <c r="W43" s="15">
        <v>9000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1000</v>
      </c>
      <c r="AY43" s="15">
        <v>0</v>
      </c>
      <c r="AZ43" s="15">
        <v>0</v>
      </c>
      <c r="BA43" s="15">
        <v>0</v>
      </c>
      <c r="BB43" s="15">
        <v>1000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  <c r="BJ43" s="15">
        <v>0</v>
      </c>
      <c r="BK43" s="15">
        <v>0</v>
      </c>
      <c r="BL43" s="15">
        <v>0</v>
      </c>
      <c r="BM43" s="15">
        <v>0</v>
      </c>
      <c r="BN43" s="15">
        <v>0</v>
      </c>
      <c r="BO43" s="15">
        <v>0</v>
      </c>
      <c r="BP43" s="15">
        <v>0</v>
      </c>
      <c r="BQ43" s="15">
        <v>0</v>
      </c>
      <c r="BR43" s="15">
        <v>0</v>
      </c>
      <c r="BS43" s="15">
        <v>0</v>
      </c>
      <c r="BT43" s="15">
        <v>0</v>
      </c>
      <c r="BU43" s="15">
        <v>700000</v>
      </c>
      <c r="BV43" s="15">
        <v>700000</v>
      </c>
      <c r="BW43" s="15">
        <v>0</v>
      </c>
      <c r="BX43" s="15">
        <v>0</v>
      </c>
      <c r="BY43" s="15">
        <v>0</v>
      </c>
      <c r="BZ43" s="15">
        <v>0</v>
      </c>
      <c r="CA43" s="15">
        <v>0</v>
      </c>
      <c r="CB43" s="15">
        <v>0</v>
      </c>
      <c r="CC43" s="15">
        <v>0</v>
      </c>
      <c r="CD43" s="15">
        <v>0</v>
      </c>
      <c r="CE43" s="15">
        <v>0</v>
      </c>
      <c r="CF43" s="15">
        <v>0</v>
      </c>
      <c r="CG43" s="15">
        <v>0</v>
      </c>
      <c r="CH43" s="15">
        <v>0</v>
      </c>
      <c r="CI43" s="15">
        <v>0</v>
      </c>
      <c r="CJ43" s="15">
        <v>0</v>
      </c>
      <c r="CK43" s="15">
        <v>0</v>
      </c>
      <c r="CL43" s="15">
        <v>0</v>
      </c>
      <c r="CM43" s="15">
        <v>0</v>
      </c>
      <c r="CN43" s="15">
        <v>0</v>
      </c>
      <c r="CO43" s="15">
        <v>0</v>
      </c>
      <c r="CP43" s="10"/>
    </row>
    <row r="44" spans="1:94" ht="173.25" customHeight="1">
      <c r="A44" s="12" t="s">
        <v>35</v>
      </c>
      <c r="B44" s="13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44" s="14">
        <v>290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  <c r="BJ44" s="15">
        <v>0</v>
      </c>
      <c r="BK44" s="15">
        <v>0</v>
      </c>
      <c r="BL44" s="15">
        <v>0</v>
      </c>
      <c r="BM44" s="15">
        <v>0</v>
      </c>
      <c r="BN44" s="15">
        <v>0</v>
      </c>
      <c r="BO44" s="15">
        <v>0</v>
      </c>
      <c r="BP44" s="15">
        <v>0</v>
      </c>
      <c r="BQ44" s="15">
        <v>0</v>
      </c>
      <c r="BR44" s="15">
        <v>0</v>
      </c>
      <c r="BS44" s="15">
        <v>0</v>
      </c>
      <c r="BT44" s="15">
        <v>0</v>
      </c>
      <c r="BU44" s="15">
        <v>0</v>
      </c>
      <c r="BV44" s="15">
        <v>0</v>
      </c>
      <c r="BW44" s="15">
        <v>0</v>
      </c>
      <c r="BX44" s="15">
        <v>0</v>
      </c>
      <c r="BY44" s="15">
        <v>0</v>
      </c>
      <c r="BZ44" s="15">
        <v>0</v>
      </c>
      <c r="CA44" s="15">
        <v>0</v>
      </c>
      <c r="CB44" s="15">
        <v>0</v>
      </c>
      <c r="CC44" s="15">
        <v>0</v>
      </c>
      <c r="CD44" s="15">
        <v>0</v>
      </c>
      <c r="CE44" s="15">
        <v>0</v>
      </c>
      <c r="CF44" s="15">
        <v>0</v>
      </c>
      <c r="CG44" s="15">
        <v>0</v>
      </c>
      <c r="CH44" s="15">
        <v>0</v>
      </c>
      <c r="CI44" s="15">
        <v>0</v>
      </c>
      <c r="CJ44" s="15">
        <v>0</v>
      </c>
      <c r="CK44" s="15">
        <v>0</v>
      </c>
      <c r="CL44" s="15">
        <v>0</v>
      </c>
      <c r="CM44" s="15">
        <v>0</v>
      </c>
      <c r="CN44" s="15">
        <v>0</v>
      </c>
      <c r="CO44" s="15">
        <v>0</v>
      </c>
      <c r="CP44" s="10"/>
    </row>
    <row r="45" spans="1:94" ht="189" customHeight="1">
      <c r="A45" s="12" t="s">
        <v>36</v>
      </c>
      <c r="B45" s="13" t="str">
        <f>"Остаток средств фонда на дату сдачи отчета (заверяется банковской справкой) 
(стр.310=стр.10-стр.120-стр.190-стр.300)"</f>
        <v>Остаток средств фонда на дату сдачи отчета (заверяется банковской справкой) 
(стр.310=стр.10-стр.120-стр.190-стр.300)</v>
      </c>
      <c r="C45" s="14">
        <v>310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  <c r="BJ45" s="15">
        <v>0</v>
      </c>
      <c r="BK45" s="15">
        <v>0</v>
      </c>
      <c r="BL45" s="15">
        <v>0</v>
      </c>
      <c r="BM45" s="15">
        <v>0</v>
      </c>
      <c r="BN45" s="15">
        <v>0</v>
      </c>
      <c r="BO45" s="15">
        <v>0</v>
      </c>
      <c r="BP45" s="15">
        <v>0</v>
      </c>
      <c r="BQ45" s="15">
        <v>0</v>
      </c>
      <c r="BR45" s="15">
        <v>0</v>
      </c>
      <c r="BS45" s="15">
        <v>0</v>
      </c>
      <c r="BT45" s="15">
        <v>0</v>
      </c>
      <c r="BU45" s="15">
        <v>0</v>
      </c>
      <c r="BV45" s="15">
        <v>0</v>
      </c>
      <c r="BW45" s="15">
        <v>0</v>
      </c>
      <c r="BX45" s="15">
        <v>0</v>
      </c>
      <c r="BY45" s="15">
        <v>0</v>
      </c>
      <c r="BZ45" s="15">
        <v>0</v>
      </c>
      <c r="CA45" s="15">
        <v>0</v>
      </c>
      <c r="CB45" s="15">
        <v>0</v>
      </c>
      <c r="CC45" s="15">
        <v>0</v>
      </c>
      <c r="CD45" s="15">
        <v>0</v>
      </c>
      <c r="CE45" s="15">
        <v>0</v>
      </c>
      <c r="CF45" s="15">
        <v>0</v>
      </c>
      <c r="CG45" s="15">
        <v>0</v>
      </c>
      <c r="CH45" s="15">
        <v>0</v>
      </c>
      <c r="CI45" s="15">
        <v>0</v>
      </c>
      <c r="CJ45" s="15">
        <v>0</v>
      </c>
      <c r="CK45" s="15">
        <v>0</v>
      </c>
      <c r="CL45" s="15">
        <v>0</v>
      </c>
      <c r="CM45" s="15">
        <v>0</v>
      </c>
      <c r="CN45" s="15">
        <v>0</v>
      </c>
      <c r="CO45" s="15">
        <v>0</v>
      </c>
      <c r="CP45" s="10"/>
    </row>
    <row r="46" spans="1:94">
      <c r="A46" s="12" t="s">
        <v>7</v>
      </c>
      <c r="B46" s="14" t="str">
        <f>"из них"</f>
        <v>из них</v>
      </c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0"/>
    </row>
    <row r="47" spans="1:94" ht="236.25" customHeight="1">
      <c r="A47" s="12" t="s">
        <v>37</v>
      </c>
      <c r="B47" s="13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47" s="14">
        <v>300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  <c r="BJ47" s="15">
        <v>0</v>
      </c>
      <c r="BK47" s="15">
        <v>0</v>
      </c>
      <c r="BL47" s="15">
        <v>0</v>
      </c>
      <c r="BM47" s="15">
        <v>0</v>
      </c>
      <c r="BN47" s="15">
        <v>0</v>
      </c>
      <c r="BO47" s="15">
        <v>0</v>
      </c>
      <c r="BP47" s="15">
        <v>0</v>
      </c>
      <c r="BQ47" s="15">
        <v>0</v>
      </c>
      <c r="BR47" s="15">
        <v>0</v>
      </c>
      <c r="BS47" s="15">
        <v>0</v>
      </c>
      <c r="BT47" s="15">
        <v>0</v>
      </c>
      <c r="BU47" s="15">
        <v>0</v>
      </c>
      <c r="BV47" s="15">
        <v>0</v>
      </c>
      <c r="BW47" s="15">
        <v>0</v>
      </c>
      <c r="BX47" s="15">
        <v>0</v>
      </c>
      <c r="BY47" s="15">
        <v>0</v>
      </c>
      <c r="BZ47" s="15">
        <v>0</v>
      </c>
      <c r="CA47" s="15">
        <v>0</v>
      </c>
      <c r="CB47" s="15">
        <v>0</v>
      </c>
      <c r="CC47" s="15">
        <v>0</v>
      </c>
      <c r="CD47" s="15">
        <v>0</v>
      </c>
      <c r="CE47" s="15">
        <v>0</v>
      </c>
      <c r="CF47" s="15">
        <v>0</v>
      </c>
      <c r="CG47" s="15">
        <v>0</v>
      </c>
      <c r="CH47" s="15">
        <v>0</v>
      </c>
      <c r="CI47" s="15">
        <v>0</v>
      </c>
      <c r="CJ47" s="15">
        <v>0</v>
      </c>
      <c r="CK47" s="15">
        <v>0</v>
      </c>
      <c r="CL47" s="15">
        <v>0</v>
      </c>
      <c r="CM47" s="15">
        <v>0</v>
      </c>
      <c r="CN47" s="15">
        <v>0</v>
      </c>
      <c r="CO47" s="15">
        <v>0</v>
      </c>
      <c r="CP47" s="10"/>
    </row>
    <row r="48" spans="1:94">
      <c r="CP48" s="10"/>
    </row>
  </sheetData>
  <mergeCells count="3">
    <mergeCell ref="A2:CO2"/>
    <mergeCell ref="A3:CO3"/>
    <mergeCell ref="A4:CO4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2022-10-28T12:55:33Z</dcterms:created>
  <dcterms:modified xsi:type="dcterms:W3CDTF">2022-10-28T12:56:36Z</dcterms:modified>
</cp:coreProperties>
</file>